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GRAMMAS_MF\3_Energokopiena\"/>
    </mc:Choice>
  </mc:AlternateContent>
  <xr:revisionPtr revIDLastSave="0" documentId="13_ncr:1_{D3ACAF44-3604-479B-917C-60225016E322}" xr6:coauthVersionLast="47" xr6:coauthVersionMax="47" xr10:uidLastSave="{00000000-0000-0000-0000-000000000000}"/>
  <bookViews>
    <workbookView xWindow="-120" yWindow="-120" windowWidth="29040" windowHeight="15720" tabRatio="611" xr2:uid="{00000000-000D-0000-FFFF-FFFF00000000}"/>
  </bookViews>
  <sheets>
    <sheet name="PĀRBAUDE" sheetId="11" r:id="rId1"/>
    <sheet name="2.7. Projekta aktivitātes" sheetId="22" r:id="rId2"/>
    <sheet name="2.8. Enerģijas bilance" sheetId="23" r:id="rId3"/>
    <sheet name="2.9. CO2 samazinājums" sheetId="24" r:id="rId4"/>
    <sheet name="3.1. Izmaksu tāme" sheetId="20" r:id="rId5"/>
    <sheet name="3.2. Finansēšanas plāns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C19" i="11"/>
  <c r="M21" i="22"/>
  <c r="L21" i="22"/>
  <c r="C3" i="23"/>
  <c r="B65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70" i="11"/>
  <c r="L30" i="11"/>
  <c r="H70" i="11" s="1"/>
  <c r="K30" i="11"/>
  <c r="G70" i="11" s="1"/>
  <c r="J30" i="11"/>
  <c r="F70" i="11" s="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L31" i="11"/>
  <c r="F71" i="11"/>
  <c r="G71" i="11"/>
  <c r="F72" i="11"/>
  <c r="G72" i="11"/>
  <c r="F73" i="11"/>
  <c r="G73" i="11"/>
  <c r="F74" i="11"/>
  <c r="G74" i="11"/>
  <c r="F75" i="11"/>
  <c r="G75" i="11"/>
  <c r="F76" i="11"/>
  <c r="G76" i="11"/>
  <c r="F77" i="11"/>
  <c r="G77" i="11"/>
  <c r="F78" i="11"/>
  <c r="G78" i="11"/>
  <c r="F79" i="11"/>
  <c r="G79" i="11"/>
  <c r="F80" i="11"/>
  <c r="G80" i="11"/>
  <c r="F81" i="11"/>
  <c r="G81" i="11"/>
  <c r="F82" i="11"/>
  <c r="G82" i="11"/>
  <c r="F83" i="11"/>
  <c r="G83" i="11"/>
  <c r="F84" i="11"/>
  <c r="G84" i="11"/>
  <c r="F85" i="11"/>
  <c r="G85" i="11"/>
  <c r="F86" i="11"/>
  <c r="G86" i="11"/>
  <c r="F87" i="11"/>
  <c r="G87" i="11"/>
  <c r="F88" i="11"/>
  <c r="G88" i="11"/>
  <c r="F89" i="11"/>
  <c r="G89" i="11"/>
  <c r="F90" i="11"/>
  <c r="G90" i="11"/>
  <c r="F91" i="11"/>
  <c r="G91" i="11"/>
  <c r="F92" i="11"/>
  <c r="G92" i="11"/>
  <c r="F93" i="11"/>
  <c r="G93" i="11"/>
  <c r="F94" i="11"/>
  <c r="G94" i="11"/>
  <c r="F95" i="11"/>
  <c r="G95" i="11"/>
  <c r="F96" i="11"/>
  <c r="G96" i="11"/>
  <c r="F97" i="11"/>
  <c r="G97" i="11"/>
  <c r="F98" i="11"/>
  <c r="G98" i="11"/>
  <c r="F99" i="11"/>
  <c r="G99" i="11"/>
  <c r="F100" i="11"/>
  <c r="G100" i="11"/>
  <c r="F101" i="11"/>
  <c r="G101" i="11"/>
  <c r="F102" i="11"/>
  <c r="G102" i="11"/>
  <c r="F103" i="11"/>
  <c r="G103" i="11"/>
  <c r="F104" i="11"/>
  <c r="G104" i="11"/>
  <c r="F105" i="11"/>
  <c r="G105" i="11"/>
  <c r="F106" i="11"/>
  <c r="G106" i="11"/>
  <c r="F107" i="11"/>
  <c r="G107" i="11"/>
  <c r="F108" i="11"/>
  <c r="G108" i="11"/>
  <c r="F109" i="11"/>
  <c r="G109" i="11"/>
  <c r="F110" i="11"/>
  <c r="G110" i="11"/>
  <c r="F111" i="11"/>
  <c r="G111" i="11"/>
  <c r="F112" i="11"/>
  <c r="G112" i="11"/>
  <c r="F113" i="11"/>
  <c r="G113" i="11"/>
  <c r="F114" i="11"/>
  <c r="G114" i="11"/>
  <c r="F115" i="11"/>
  <c r="G115" i="11"/>
  <c r="F116" i="11"/>
  <c r="G116" i="11"/>
  <c r="F117" i="11"/>
  <c r="G117" i="11"/>
  <c r="F118" i="11"/>
  <c r="G118" i="11"/>
  <c r="F119" i="11"/>
  <c r="G119" i="11"/>
  <c r="F120" i="11"/>
  <c r="G120" i="11"/>
  <c r="F121" i="11"/>
  <c r="G121" i="11"/>
  <c r="F122" i="11"/>
  <c r="G122" i="11"/>
  <c r="F123" i="11"/>
  <c r="G123" i="11"/>
  <c r="F124" i="11"/>
  <c r="G124" i="11"/>
  <c r="F125" i="11"/>
  <c r="G125" i="11"/>
  <c r="F126" i="11"/>
  <c r="G126" i="11"/>
  <c r="F127" i="11"/>
  <c r="G127" i="11"/>
  <c r="F128" i="11"/>
  <c r="G128" i="11"/>
  <c r="F129" i="11"/>
  <c r="G129" i="11"/>
  <c r="F130" i="11"/>
  <c r="G130" i="11"/>
  <c r="F131" i="11"/>
  <c r="G131" i="11"/>
  <c r="F132" i="11"/>
  <c r="G132" i="11"/>
  <c r="F133" i="11"/>
  <c r="G133" i="11"/>
  <c r="F134" i="11"/>
  <c r="G134" i="11"/>
  <c r="F135" i="11"/>
  <c r="G135" i="11"/>
  <c r="F136" i="11"/>
  <c r="G136" i="11"/>
  <c r="F137" i="11"/>
  <c r="G137" i="11"/>
  <c r="F138" i="11"/>
  <c r="G138" i="11"/>
  <c r="F139" i="11"/>
  <c r="G139" i="11"/>
  <c r="F140" i="11"/>
  <c r="G140" i="11"/>
  <c r="F141" i="11"/>
  <c r="G141" i="11"/>
  <c r="F142" i="11"/>
  <c r="G142" i="11"/>
  <c r="F143" i="11"/>
  <c r="G143" i="11"/>
  <c r="F144" i="11"/>
  <c r="G144" i="11"/>
  <c r="F145" i="11"/>
  <c r="G145" i="11"/>
  <c r="F146" i="11"/>
  <c r="G146" i="11"/>
  <c r="F147" i="11"/>
  <c r="G147" i="11"/>
  <c r="F148" i="11"/>
  <c r="G148" i="11"/>
  <c r="F149" i="11"/>
  <c r="G149" i="11"/>
  <c r="F150" i="11"/>
  <c r="G150" i="11"/>
  <c r="F151" i="11"/>
  <c r="G151" i="11"/>
  <c r="F152" i="11"/>
  <c r="G152" i="11"/>
  <c r="F153" i="11"/>
  <c r="G153" i="11"/>
  <c r="F154" i="11"/>
  <c r="G154" i="11"/>
  <c r="F155" i="11"/>
  <c r="G155" i="11"/>
  <c r="F156" i="11"/>
  <c r="G156" i="11"/>
  <c r="F157" i="11"/>
  <c r="G157" i="11"/>
  <c r="F158" i="11"/>
  <c r="G158" i="11"/>
  <c r="F159" i="11"/>
  <c r="G159" i="11"/>
  <c r="F160" i="11"/>
  <c r="G160" i="11"/>
  <c r="F161" i="11"/>
  <c r="G161" i="11"/>
  <c r="F162" i="11"/>
  <c r="G162" i="11"/>
  <c r="F163" i="11"/>
  <c r="G163" i="11"/>
  <c r="F164" i="11"/>
  <c r="G164" i="11"/>
  <c r="F165" i="11"/>
  <c r="G165" i="11"/>
  <c r="F166" i="11"/>
  <c r="G166" i="11"/>
  <c r="F167" i="11"/>
  <c r="G167" i="11"/>
  <c r="F168" i="11"/>
  <c r="G168" i="11"/>
  <c r="F169" i="11"/>
  <c r="G169" i="11"/>
  <c r="K31" i="11"/>
  <c r="J31" i="11"/>
  <c r="D4" i="20"/>
  <c r="D5" i="20"/>
  <c r="D6" i="20"/>
  <c r="D7" i="20"/>
  <c r="D8" i="20"/>
  <c r="D9" i="20"/>
  <c r="D10" i="20"/>
  <c r="D11" i="20"/>
  <c r="D12" i="20"/>
  <c r="D13" i="20"/>
  <c r="D14" i="20"/>
  <c r="D15" i="20"/>
  <c r="B64" i="11" s="1"/>
  <c r="D16" i="20"/>
  <c r="D17" i="20"/>
  <c r="D18" i="20"/>
  <c r="D19" i="20"/>
  <c r="D20" i="20"/>
  <c r="D3" i="20"/>
  <c r="C17" i="11"/>
  <c r="C21" i="20"/>
  <c r="B2" i="24"/>
  <c r="C2" i="24" s="1"/>
  <c r="I4" i="22"/>
  <c r="I5" i="22"/>
  <c r="I6" i="22"/>
  <c r="I7" i="22"/>
  <c r="I8" i="22"/>
  <c r="K8" i="22" s="1"/>
  <c r="I9" i="22"/>
  <c r="I10" i="22"/>
  <c r="I11" i="22"/>
  <c r="K11" i="22" s="1"/>
  <c r="I12" i="22"/>
  <c r="I13" i="22"/>
  <c r="I14" i="22"/>
  <c r="I15" i="22"/>
  <c r="K15" i="22" s="1"/>
  <c r="I16" i="22"/>
  <c r="I17" i="22"/>
  <c r="I18" i="22"/>
  <c r="I19" i="22"/>
  <c r="K19" i="22" s="1"/>
  <c r="I20" i="22"/>
  <c r="I3" i="22"/>
  <c r="K3" i="22" s="1"/>
  <c r="K17" i="22"/>
  <c r="K13" i="22"/>
  <c r="K9" i="22"/>
  <c r="L20" i="22"/>
  <c r="K20" i="22"/>
  <c r="L19" i="22"/>
  <c r="L18" i="22"/>
  <c r="K18" i="22"/>
  <c r="L17" i="22"/>
  <c r="L16" i="22"/>
  <c r="K16" i="22"/>
  <c r="L15" i="22"/>
  <c r="L14" i="22"/>
  <c r="K14" i="22"/>
  <c r="L13" i="22"/>
  <c r="L12" i="22"/>
  <c r="K12" i="22"/>
  <c r="L11" i="22"/>
  <c r="L10" i="22"/>
  <c r="K10" i="22"/>
  <c r="L9" i="22"/>
  <c r="L5" i="22"/>
  <c r="L6" i="22"/>
  <c r="L8" i="22"/>
  <c r="C14" i="11"/>
  <c r="C15" i="11"/>
  <c r="C16" i="11"/>
  <c r="C18" i="11"/>
  <c r="B19" i="11"/>
  <c r="C21" i="11"/>
  <c r="C22" i="11"/>
  <c r="C23" i="11"/>
  <c r="C24" i="11"/>
  <c r="C25" i="11"/>
  <c r="B26" i="11"/>
  <c r="K5" i="22"/>
  <c r="K6" i="22"/>
  <c r="B3" i="24" s="1"/>
  <c r="K7" i="22"/>
  <c r="C2" i="23"/>
  <c r="C7" i="23"/>
  <c r="C5" i="23"/>
  <c r="K4" i="22" l="1"/>
  <c r="E69" i="11"/>
  <c r="F69" i="11"/>
  <c r="F6" i="20" s="1"/>
  <c r="G6" i="20" s="1"/>
  <c r="G69" i="11"/>
  <c r="F9" i="20" s="1"/>
  <c r="G9" i="20" s="1"/>
  <c r="H69" i="11"/>
  <c r="D21" i="20"/>
  <c r="M6" i="22"/>
  <c r="M12" i="22"/>
  <c r="M20" i="22"/>
  <c r="M15" i="22"/>
  <c r="M16" i="22"/>
  <c r="M14" i="22"/>
  <c r="M8" i="22"/>
  <c r="M13" i="22"/>
  <c r="M19" i="22"/>
  <c r="M11" i="22"/>
  <c r="M10" i="22"/>
  <c r="M18" i="22"/>
  <c r="M17" i="22"/>
  <c r="M9" i="22"/>
  <c r="M5" i="22"/>
  <c r="C4" i="23"/>
  <c r="L3" i="22" l="1"/>
  <c r="M3" i="22" s="1"/>
  <c r="D2" i="24" s="1"/>
  <c r="B4" i="24"/>
  <c r="C6" i="23"/>
  <c r="B66" i="11" s="1"/>
  <c r="F10" i="20"/>
  <c r="G10" i="20" s="1"/>
  <c r="F14" i="20"/>
  <c r="G14" i="20" s="1"/>
  <c r="F12" i="20"/>
  <c r="G12" i="20" s="1"/>
  <c r="F7" i="20"/>
  <c r="G7" i="20" s="1"/>
  <c r="F16" i="20"/>
  <c r="G16" i="20" s="1"/>
  <c r="F3" i="20"/>
  <c r="G3" i="20" s="1"/>
  <c r="F5" i="20"/>
  <c r="G5" i="20" s="1"/>
  <c r="A3" i="21"/>
  <c r="B63" i="11"/>
  <c r="F13" i="20"/>
  <c r="G13" i="20" s="1"/>
  <c r="F15" i="20"/>
  <c r="G15" i="20" s="1"/>
  <c r="F4" i="20"/>
  <c r="G4" i="20" s="1"/>
  <c r="F11" i="20"/>
  <c r="G11" i="20" s="1"/>
  <c r="F8" i="20"/>
  <c r="G8" i="20" s="1"/>
  <c r="F20" i="20"/>
  <c r="G20" i="20" s="1"/>
  <c r="F17" i="20"/>
  <c r="G17" i="20" s="1"/>
  <c r="F19" i="20"/>
  <c r="G19" i="20" s="1"/>
  <c r="F18" i="20"/>
  <c r="G18" i="20" s="1"/>
  <c r="L4" i="22"/>
  <c r="M4" i="22" s="1"/>
  <c r="L7" i="22"/>
  <c r="M7" i="22" s="1"/>
  <c r="D4" i="24" l="1"/>
  <c r="C4" i="24" s="1"/>
  <c r="G21" i="20"/>
  <c r="B3" i="21" s="1"/>
  <c r="C3" i="21" s="1"/>
  <c r="E3" i="21" s="1"/>
  <c r="C8" i="23"/>
  <c r="D3" i="24"/>
  <c r="C3" i="24" s="1"/>
  <c r="D3" i="21" l="1"/>
</calcChain>
</file>

<file path=xl/sharedStrings.xml><?xml version="1.0" encoding="utf-8"?>
<sst xmlns="http://schemas.openxmlformats.org/spreadsheetml/2006/main" count="183" uniqueCount="161">
  <si>
    <t>Projekta iesniedzēja līdzfinansējums</t>
  </si>
  <si>
    <t>1.3.</t>
  </si>
  <si>
    <t>Mērvienība</t>
  </si>
  <si>
    <t>1.4.</t>
  </si>
  <si>
    <t>1.5.</t>
  </si>
  <si>
    <t>PVN atgūstams (PVN maksātājs)</t>
  </si>
  <si>
    <t>1.1.</t>
  </si>
  <si>
    <t>1.2.</t>
  </si>
  <si>
    <t>izvēle..</t>
  </si>
  <si>
    <t>Projekta iesniedzēja nosaukums</t>
  </si>
  <si>
    <t>Projekta iesniedzēja veids</t>
  </si>
  <si>
    <t>1.</t>
  </si>
  <si>
    <t>2.</t>
  </si>
  <si>
    <t>Modernizācijas fonda finansējums</t>
  </si>
  <si>
    <t>3.</t>
  </si>
  <si>
    <t>4.</t>
  </si>
  <si>
    <t>Nr. p. k.</t>
  </si>
  <si>
    <t>skaits</t>
  </si>
  <si>
    <t>Kopā</t>
  </si>
  <si>
    <t>nosaukums..</t>
  </si>
  <si>
    <t>19) organizēt sabiedriskā transporta pakalpojumus</t>
  </si>
  <si>
    <t>1) organizēt iedzīvotājiem ūdenssaimniecības, siltumapgādes un sadzīves atkritumu apsaimniekošanas pakalpojumus</t>
  </si>
  <si>
    <t>2) gādāt par pašvaldības administratīvās teritorijas labiekārtošanu un sanitāro tīrību</t>
  </si>
  <si>
    <t>3) gādāt par pašvaldības īpašumā esošo ceļu būvniecību, uzturēšanu un pārvaldību</t>
  </si>
  <si>
    <t>4) gādāt par iedzīvotāju izglītību, tostarp nodrošināt iespēju iegūt obligāto izglītību</t>
  </si>
  <si>
    <t>5) sniegt iedzīvotājiem daudzveidīgu kultūras piedāvājumu</t>
  </si>
  <si>
    <t>6) gādāt par iedzīvotāju veselību</t>
  </si>
  <si>
    <t>7) veicināt sporta attīstību</t>
  </si>
  <si>
    <t>8) veikt darbu ar jaunatni</t>
  </si>
  <si>
    <t>9) nodrošināt iedzīvotājiem atbalstu sociālo problēmu risināšanā</t>
  </si>
  <si>
    <t>10) sniegt iedzīvotājiem palīdzību mājokļa jautājumu risināšanā</t>
  </si>
  <si>
    <t>11) īstenot bērnu un aizgādnībā esošo personu tiesību un interešu aizsardzību</t>
  </si>
  <si>
    <t>12) sekmēt saimniecisko darbību pašvaldības administratīvajā teritorijā un sniegt tai atbalstu</t>
  </si>
  <si>
    <t>13) izsniegt atļaujas un licences komercdarbībai</t>
  </si>
  <si>
    <t>14) piedalīties sabiedriskās kārtības un drošības nodrošināšanā</t>
  </si>
  <si>
    <t>15) saskaņā ar pašvaldības teritorijas plānojumu noteikt zemes izmantošanu un apbūvi</t>
  </si>
  <si>
    <t>16) nodrošināt ar būvniecības procesu saistīta administratīvā procesa tiesiskumu</t>
  </si>
  <si>
    <t>17) veikt civilstāvokļa aktu reģistrāciju</t>
  </si>
  <si>
    <t>18) veikt pasākumus civilās aizsardzības un katastrofu pārvaldīšanā, ugunsdrošības un ugunsdzēsības jomā</t>
  </si>
  <si>
    <t>20) veicināt dabas kapitāla ilgtspējīgu pārvaldību un apsaimniekošanu</t>
  </si>
  <si>
    <t>21) nodrošināt atskurbināšanas pakalpojumu pieejamību</t>
  </si>
  <si>
    <t>22) veicināt klimata pārmaiņu ierobežošanu un pielāgošanos tām</t>
  </si>
  <si>
    <t>pārvaldes funkcijas</t>
  </si>
  <si>
    <t>pārvaldes uzdevumi</t>
  </si>
  <si>
    <t>Nav saistība</t>
  </si>
  <si>
    <t>6.1. apakšpunkts: Dzīvokļu īpašnieku kopība</t>
  </si>
  <si>
    <t>6.1. apakšpunkts: Kopīpašnieki</t>
  </si>
  <si>
    <t>6.2. apakšpunkts: Tiešās pārvaldes iestāde</t>
  </si>
  <si>
    <t>6.3. apakšpunkts: Pašvaldība</t>
  </si>
  <si>
    <t>6.4. apakšpunkts: Kapitālsabiedrība</t>
  </si>
  <si>
    <t>6.5. apakšpunkts: Energokopiena</t>
  </si>
  <si>
    <t>6.1. apakšpunkts: Vienīgais īpašnieks</t>
  </si>
  <si>
    <t>Attiecināmo izmaksu pozīcija</t>
  </si>
  <si>
    <t>Atjaunīgo energoresursu iekārtu iegādes, piegādes, uzstādīšanas, pieslēgšanas un ieregulēšanas izmaksas:</t>
  </si>
  <si>
    <t>siltumsūkņa veids zeme-ūdens</t>
  </si>
  <si>
    <t>siltumsūkņa veids gaiss-ūdens</t>
  </si>
  <si>
    <t>siltumsūkņa veids gaiss-gaiss</t>
  </si>
  <si>
    <t>saules kolektoru sistēma ar akumulācijas tvertni</t>
  </si>
  <si>
    <t>saules elektrostacija (saules panelis un invertors)</t>
  </si>
  <si>
    <t>Elektroenerģijas uzkrāšanas iekārtas iegādes, piegādes, uzstādīšanas un ieregulēšanas izmaksas</t>
  </si>
  <si>
    <t>Siltumenerģijas akumulācijas iekārtas iegādes, piegādes, uzstādīšanas un ieregulēšanas izmaksas</t>
  </si>
  <si>
    <t>Ar atjaunīgo energoresursu iekārtu darbību saistītās infrastruktūras izveides izmaksas</t>
  </si>
  <si>
    <t>5.</t>
  </si>
  <si>
    <t>Ēkas automatizētās vadības un kontroles sistēmu, citu viedo tehnoloģiju iegādes, piegādes, uzstādīšanas un ieregulēšanas izmaksas</t>
  </si>
  <si>
    <t>6.</t>
  </si>
  <si>
    <t>Programmatūru licences vai programmatūras lietošanas pakalpojuma iegādes, kā arī viedo tehnoloģiju darbības nodrošināšanai nepieciešamo mākoņservisu izmantošanas izmaksas</t>
  </si>
  <si>
    <t>7.</t>
  </si>
  <si>
    <t>Sistēmas pieslēgumu izbūves un pārbūves izmaksas, esošās sadales sistēmas elementu nomaiņas vai modernizācijas izmaksas</t>
  </si>
  <si>
    <t>8.</t>
  </si>
  <si>
    <t>Elektroenerģijas un siltumenerģijas skaitītāju iegādes, piegādes, uzstādīšanas un ieregulēšanas izmaksas</t>
  </si>
  <si>
    <t>9.</t>
  </si>
  <si>
    <t>Siltumenerģijas sadales sistēmas būvniecības izmaksas</t>
  </si>
  <si>
    <t>10.</t>
  </si>
  <si>
    <t>Ar iekārtu uzstādīšanu saistītās būvniecības (tajā skaitā materiālu) izmaksas, tai skaitā autoruzraudzība un būvuzraudzība</t>
  </si>
  <si>
    <t>11.</t>
  </si>
  <si>
    <t>Projekta tehniskās dokumentācijas sagatavošanas izmaksas</t>
  </si>
  <si>
    <t>12.</t>
  </si>
  <si>
    <t>Ēkas energosertifikāta un pārskata par ēkas energosertifikāta aprēķinos izmantotajām ievaddatu vērtībām sagatavošanas izmaksas</t>
  </si>
  <si>
    <t>13.</t>
  </si>
  <si>
    <t>Projekta vadības nodrošināšanas un projekta vadības personāla atlīdzības izmaksas, kas radušās uz darba līguma vai uzņēmuma (pakalpojuma) līguma pamata, tai skaitā valsts sociālās apdrošināšanas obligātās iemaksas no apliekamajām attiecināmajām izmaksām</t>
  </si>
  <si>
    <t>14.</t>
  </si>
  <si>
    <t>Komunikācijas un vizuālās identitātes prasību nodrošināšanas pasākumu izmaksas</t>
  </si>
  <si>
    <t>KOPĀ</t>
  </si>
  <si>
    <r>
      <t>3 = 2 / 1 (%)</t>
    </r>
    <r>
      <rPr>
        <vertAlign val="superscript"/>
        <sz val="12"/>
        <color theme="1"/>
        <rFont val="Times New Roman"/>
        <family val="1"/>
        <charset val="186"/>
      </rPr>
      <t>2</t>
    </r>
  </si>
  <si>
    <t>5 = 4 / 1 (%)</t>
  </si>
  <si>
    <r>
      <t>Projekta aktivitāte</t>
    </r>
    <r>
      <rPr>
        <vertAlign val="superscript"/>
        <sz val="12"/>
        <color theme="1"/>
        <rFont val="Times New Roman"/>
        <family val="1"/>
        <charset val="186"/>
      </rPr>
      <t>1</t>
    </r>
  </si>
  <si>
    <r>
      <t>Projekta aktivitātes apraksts, uzstādīto iekārtu nominālā jauda, akumulācijas tvertnes tilpums (saules kolektoriem) (ja attiecināms) u. tml.</t>
    </r>
    <r>
      <rPr>
        <vertAlign val="superscript"/>
        <sz val="12"/>
        <color theme="1"/>
        <rFont val="Times New Roman"/>
        <family val="1"/>
        <charset val="186"/>
      </rPr>
      <t>2</t>
    </r>
  </si>
  <si>
    <t>Rezultāts</t>
  </si>
  <si>
    <t>Rezultāts skaitliskā izteiksmē</t>
  </si>
  <si>
    <t>mērvienība</t>
  </si>
  <si>
    <t>siltumsūknis</t>
  </si>
  <si>
    <t>saules elektrostacija</t>
  </si>
  <si>
    <t>Nr.p. k.</t>
  </si>
  <si>
    <t>Rādītājs</t>
  </si>
  <si>
    <t>Uzstādītā jauda siltumenerģijas ražošanai no atjaunīgajiem energoresursiem</t>
  </si>
  <si>
    <t>kW</t>
  </si>
  <si>
    <t>Uzstādītā jauda elektroenerģijas ražošanai no atjaunīgajiem energoresursiem</t>
  </si>
  <si>
    <t>Plānotais saražotās siltumenerģijas daudzums gadā ar uzstādītajām atjaunīgo energoresursu iekārtām</t>
  </si>
  <si>
    <t>MWh gadā</t>
  </si>
  <si>
    <t>Plānotais patērētās siltumenerģijas apjoms gadā</t>
  </si>
  <si>
    <t>Plānotais saražotās elektroenerģijas daudzums gadā ar uzstādītajām atjaunīgo energoresursu iekārtām</t>
  </si>
  <si>
    <t>Plānotais patērētās elektroenerģijas apjoms gadā</t>
  </si>
  <si>
    <r>
      <t>Plānotais CO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emisiju samazinājums</t>
    </r>
  </si>
  <si>
    <r>
      <t>tCO</t>
    </r>
    <r>
      <rPr>
        <vertAlign val="subscript"/>
        <sz val="12"/>
        <color theme="1"/>
        <rFont val="Times New Roman"/>
        <family val="1"/>
        <charset val="186"/>
      </rPr>
      <t xml:space="preserve">2 </t>
    </r>
    <r>
      <rPr>
        <sz val="12"/>
        <color theme="1"/>
        <rFont val="Times New Roman"/>
        <family val="1"/>
        <charset val="186"/>
      </rPr>
      <t>gadā</t>
    </r>
  </si>
  <si>
    <t>Tehnoloģija</t>
  </si>
  <si>
    <t>Emisijas faktors</t>
  </si>
  <si>
    <t>Ēkas energoefektivitātes rādītājs (BIS)</t>
  </si>
  <si>
    <t>Ēkas energosertifikāta numurs</t>
  </si>
  <si>
    <t>Ēkas energosertifikāta derīguma datums</t>
  </si>
  <si>
    <t>Ēkas adrese</t>
  </si>
  <si>
    <t>Ēkas aprēķina platība, m2</t>
  </si>
  <si>
    <t>Enerģijas patēriņa novērtējums apgaismojumam</t>
  </si>
  <si>
    <t>Uzstādītā jauda enerģijas ražošanai, kW</t>
  </si>
  <si>
    <t>Plānotais saražotās enerģijas daudzums gadā, kWh</t>
  </si>
  <si>
    <t>akmeņogles (antracīts)</t>
  </si>
  <si>
    <t>brūnogles (lignīts)</t>
  </si>
  <si>
    <t>dīzeļdegviela (gāzeļļa/dīzeļeļļa)</t>
  </si>
  <si>
    <t>mazuts (degvieleļļas)</t>
  </si>
  <si>
    <t>sašķidrināta naftas gāze</t>
  </si>
  <si>
    <t>dabasgāze</t>
  </si>
  <si>
    <t>elektroenerģija no elektrotīkla</t>
  </si>
  <si>
    <t>koksne</t>
  </si>
  <si>
    <t>Enerģijas patēriņa novērtējums apkurei</t>
  </si>
  <si>
    <t>Enerģijas patēriņa novērtējums karstā ūdens sagatavošanai</t>
  </si>
  <si>
    <t>atjaunojamā enerģija</t>
  </si>
  <si>
    <t>Īpatsvars</t>
  </si>
  <si>
    <t>Samazinātās vai aizstātās enerģijas daudzums, kWh</t>
  </si>
  <si>
    <t>Darba stundu skaits sezonā, h</t>
  </si>
  <si>
    <t>Siltumsūkņa transformācijas koeficients</t>
  </si>
  <si>
    <r>
      <t>CO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emisijas faktors, kg/kWh</t>
    </r>
  </si>
  <si>
    <t>Vidējais emisijas faktors, kg/kWh</t>
  </si>
  <si>
    <r>
      <t xml:space="preserve">Attiecināmās izmaksas, </t>
    </r>
    <r>
      <rPr>
        <b/>
        <i/>
        <sz val="12"/>
        <color theme="1"/>
        <rFont val="Times New Roman"/>
        <family val="1"/>
        <charset val="186"/>
      </rPr>
      <t xml:space="preserve">euro </t>
    </r>
    <r>
      <rPr>
        <b/>
        <sz val="12"/>
        <color theme="1"/>
        <rFont val="Times New Roman"/>
        <family val="1"/>
        <charset val="186"/>
      </rPr>
      <t>(bez PVN)</t>
    </r>
  </si>
  <si>
    <r>
      <t>Attiecināmās izmaksas,</t>
    </r>
    <r>
      <rPr>
        <b/>
        <i/>
        <sz val="12"/>
        <color theme="1"/>
        <rFont val="Times New Roman"/>
        <family val="1"/>
        <charset val="186"/>
      </rPr>
      <t xml:space="preserve"> euro</t>
    </r>
    <r>
      <rPr>
        <b/>
        <sz val="12"/>
        <color theme="1"/>
        <rFont val="Times New Roman"/>
        <family val="1"/>
        <charset val="186"/>
      </rPr>
      <t xml:space="preserve"> (ar PVN)</t>
    </r>
  </si>
  <si>
    <r>
      <t>Kopējās attiecināmās izmaksas</t>
    </r>
    <r>
      <rPr>
        <b/>
        <vertAlign val="superscript"/>
        <sz val="12"/>
        <color theme="1"/>
        <rFont val="Times New Roman"/>
        <family val="1"/>
        <charset val="186"/>
      </rPr>
      <t>1</t>
    </r>
  </si>
  <si>
    <t>siltumenerģija no centralizētās siltumapgādes sistēmas, saražota no fosilajiem kurināmiem bez koģenerācijas</t>
  </si>
  <si>
    <t>siltumenerģija no centralizētās siltumapgādes sistēmas, saražota no atjaunojamiem kurināmiem bez koģenerācijas</t>
  </si>
  <si>
    <t>siltumenerģija no centralizētās siltumapgādes sistēmas, saražota koģenerācijā no fosilajiem kurināmiem</t>
  </si>
  <si>
    <t>siltumenerģija no centralizētās siltumapgādes sistēmas, saražota koģenerācijā no atjaunojamiem kurināmiem</t>
  </si>
  <si>
    <t>siltumenerģija no centralizētās siltumapgādes sistēmas, no konkrēta piegādātāja</t>
  </si>
  <si>
    <t>Atbalsta intensitāte</t>
  </si>
  <si>
    <t>Komercdarbības atbalsts</t>
  </si>
  <si>
    <t>Konkursa ietvaros pieļaujamās atbalsta intensitātes aprēķins dzīvokļa īpašniekiem un energokopienām</t>
  </si>
  <si>
    <t>dzīvokļa īpašnieks: Vārds uzvārds, dzīvoklis (ja attiecināms) vai energokopienas dalībnieks</t>
  </si>
  <si>
    <t>nav komercdarbība</t>
  </si>
  <si>
    <t>Īpatsvars no 100%</t>
  </si>
  <si>
    <t>2023/2831 (de minimis)</t>
  </si>
  <si>
    <t>akt: 21.1.</t>
  </si>
  <si>
    <t>akt: 21.2.</t>
  </si>
  <si>
    <t>651/2014 (liela komercsabiedrība)</t>
  </si>
  <si>
    <t>651/2014 (vidēja komercsabiedrība)</t>
  </si>
  <si>
    <t>651/2014 (maza komercsabiedrība)</t>
  </si>
  <si>
    <t>izmaksas ir neattiecināmas</t>
  </si>
  <si>
    <t>spec</t>
  </si>
  <si>
    <t>jāveic komercdarbības aprēķins</t>
  </si>
  <si>
    <t>MK noteikumu Nr. 74 32. punkta pārbaude</t>
  </si>
  <si>
    <t>Siltumenerģijas sadales sistēmas būvniecības izmaksu pārbaude</t>
  </si>
  <si>
    <t>energoefektivitātes klase nav zemāka par "D"</t>
  </si>
  <si>
    <t>Vismaz 80 % no saražotās enerģijas tiks izmantoti pašpatēriņam</t>
  </si>
  <si>
    <t>pašp</t>
  </si>
  <si>
    <t>pašpatēriņš</t>
  </si>
  <si>
    <r>
      <t>CO</t>
    </r>
    <r>
      <rPr>
        <b/>
        <vertAlign val="sub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 xml:space="preserve"> emisiju samazinājums, t CO</t>
    </r>
    <r>
      <rPr>
        <b/>
        <vertAlign val="sub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 xml:space="preserve"> gadā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</si>
</sst>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0.000"/>
  </numFmts>
  <fonts count="37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MS Sans Serif"/>
      <family val="2"/>
    </font>
    <font>
      <sz val="12"/>
      <color theme="1"/>
      <name val="Times New Roman"/>
      <family val="2"/>
      <charset val="186"/>
    </font>
    <font>
      <sz val="12"/>
      <color theme="0"/>
      <name val="Times New Roman"/>
      <family val="2"/>
      <charset val="186"/>
    </font>
    <font>
      <sz val="12"/>
      <color rgb="FF9C0006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2"/>
      <color theme="0"/>
      <name val="Times New Roman"/>
      <family val="2"/>
      <charset val="186"/>
    </font>
    <font>
      <i/>
      <sz val="12"/>
      <color rgb="FF7F7F7F"/>
      <name val="Times New Roman"/>
      <family val="2"/>
      <charset val="186"/>
    </font>
    <font>
      <sz val="12"/>
      <color rgb="FF006100"/>
      <name val="Times New Roman"/>
      <family val="2"/>
      <charset val="186"/>
    </font>
    <font>
      <b/>
      <sz val="15"/>
      <color theme="3"/>
      <name val="Times New Roman"/>
      <family val="2"/>
      <charset val="186"/>
    </font>
    <font>
      <b/>
      <sz val="13"/>
      <color theme="3"/>
      <name val="Times New Roman"/>
      <family val="2"/>
      <charset val="186"/>
    </font>
    <font>
      <b/>
      <sz val="11"/>
      <color theme="3"/>
      <name val="Times New Roman"/>
      <family val="2"/>
      <charset val="186"/>
    </font>
    <font>
      <sz val="12"/>
      <color rgb="FF3F3F76"/>
      <name val="Times New Roman"/>
      <family val="2"/>
      <charset val="186"/>
    </font>
    <font>
      <sz val="12"/>
      <color rgb="FFFA7D00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sz val="12"/>
      <color rgb="FFFF0000"/>
      <name val="Times New Roman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2"/>
      <charset val="186"/>
    </font>
    <font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17" fillId="0" borderId="0"/>
    <xf numFmtId="0" fontId="18" fillId="0" borderId="0"/>
    <xf numFmtId="0" fontId="17" fillId="0" borderId="0"/>
    <xf numFmtId="0" fontId="4" fillId="32" borderId="8" applyNumberFormat="0" applyFont="0" applyAlignment="0" applyProtection="0"/>
    <xf numFmtId="0" fontId="19" fillId="27" borderId="9" applyNumberFormat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78">
    <xf numFmtId="0" fontId="0" fillId="0" borderId="0" xfId="0"/>
    <xf numFmtId="0" fontId="22" fillId="0" borderId="0" xfId="0" applyFont="1"/>
    <xf numFmtId="0" fontId="25" fillId="0" borderId="1" xfId="0" applyFont="1" applyBorder="1" applyAlignment="1">
      <alignment vertical="center" wrapText="1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35" borderId="1" xfId="0" applyFill="1" applyBorder="1"/>
    <xf numFmtId="0" fontId="2" fillId="33" borderId="1" xfId="0" applyFont="1" applyFill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 indent="1"/>
    </xf>
    <xf numFmtId="0" fontId="29" fillId="0" borderId="0" xfId="0" applyFont="1"/>
    <xf numFmtId="0" fontId="2" fillId="0" borderId="0" xfId="0" applyFont="1" applyAlignment="1">
      <alignment horizontal="left" wrapText="1"/>
    </xf>
    <xf numFmtId="4" fontId="0" fillId="0" borderId="1" xfId="0" applyNumberFormat="1" applyBorder="1"/>
    <xf numFmtId="3" fontId="0" fillId="0" borderId="1" xfId="0" applyNumberFormat="1" applyBorder="1"/>
    <xf numFmtId="14" fontId="0" fillId="0" borderId="13" xfId="0" applyNumberFormat="1" applyBorder="1"/>
    <xf numFmtId="0" fontId="28" fillId="0" borderId="0" xfId="0" applyFont="1"/>
    <xf numFmtId="0" fontId="29" fillId="36" borderId="1" xfId="0" applyFont="1" applyFill="1" applyBorder="1" applyAlignment="1">
      <alignment vertical="center" wrapText="1"/>
    </xf>
    <xf numFmtId="0" fontId="29" fillId="36" borderId="1" xfId="0" applyFont="1" applyFill="1" applyBorder="1" applyAlignment="1">
      <alignment horizontal="center" vertical="top" wrapText="1"/>
    </xf>
    <xf numFmtId="9" fontId="0" fillId="0" borderId="1" xfId="0" applyNumberFormat="1" applyBorder="1"/>
    <xf numFmtId="0" fontId="24" fillId="37" borderId="1" xfId="0" applyFont="1" applyFill="1" applyBorder="1"/>
    <xf numFmtId="9" fontId="24" fillId="0" borderId="1" xfId="0" applyNumberFormat="1" applyFont="1" applyBorder="1"/>
    <xf numFmtId="0" fontId="24" fillId="37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4" fillId="0" borderId="11" xfId="0" applyFont="1" applyBorder="1" applyAlignment="1">
      <alignment horizontal="left"/>
    </xf>
    <xf numFmtId="165" fontId="0" fillId="0" borderId="1" xfId="0" applyNumberFormat="1" applyBorder="1"/>
    <xf numFmtId="0" fontId="25" fillId="33" borderId="1" xfId="0" applyFont="1" applyFill="1" applyBorder="1" applyAlignment="1">
      <alignment horizontal="center" vertical="center" wrapText="1"/>
    </xf>
    <xf numFmtId="0" fontId="0" fillId="38" borderId="1" xfId="0" applyFill="1" applyBorder="1"/>
    <xf numFmtId="166" fontId="25" fillId="35" borderId="1" xfId="0" applyNumberFormat="1" applyFont="1" applyFill="1" applyBorder="1" applyAlignment="1">
      <alignment vertical="center" wrapText="1"/>
    </xf>
    <xf numFmtId="3" fontId="25" fillId="35" borderId="1" xfId="0" applyNumberFormat="1" applyFont="1" applyFill="1" applyBorder="1" applyAlignment="1">
      <alignment vertical="center" wrapText="1"/>
    </xf>
    <xf numFmtId="0" fontId="25" fillId="35" borderId="1" xfId="0" applyFont="1" applyFill="1" applyBorder="1" applyAlignment="1">
      <alignment vertical="center" wrapText="1"/>
    </xf>
    <xf numFmtId="3" fontId="25" fillId="34" borderId="1" xfId="0" applyNumberFormat="1" applyFont="1" applyFill="1" applyBorder="1" applyAlignment="1">
      <alignment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24" fillId="37" borderId="1" xfId="0" applyFont="1" applyFill="1" applyBorder="1" applyAlignment="1">
      <alignment vertical="center" wrapText="1"/>
    </xf>
    <xf numFmtId="0" fontId="24" fillId="37" borderId="1" xfId="0" applyFont="1" applyFill="1" applyBorder="1" applyAlignment="1">
      <alignment horizontal="center" vertical="center" wrapText="1"/>
    </xf>
    <xf numFmtId="0" fontId="28" fillId="35" borderId="1" xfId="0" applyFont="1" applyFill="1" applyBorder="1" applyAlignment="1">
      <alignment vertical="center" wrapText="1"/>
    </xf>
    <xf numFmtId="3" fontId="28" fillId="35" borderId="1" xfId="0" applyNumberFormat="1" applyFont="1" applyFill="1" applyBorder="1" applyAlignment="1">
      <alignment horizontal="right" vertical="center" wrapText="1"/>
    </xf>
    <xf numFmtId="0" fontId="28" fillId="35" borderId="1" xfId="0" applyFont="1" applyFill="1" applyBorder="1" applyAlignment="1">
      <alignment horizontal="center" vertical="center" wrapText="1"/>
    </xf>
    <xf numFmtId="164" fontId="28" fillId="35" borderId="1" xfId="0" applyNumberFormat="1" applyFont="1" applyFill="1" applyBorder="1" applyAlignment="1">
      <alignment horizontal="right" vertical="center" wrapText="1"/>
    </xf>
    <xf numFmtId="0" fontId="25" fillId="37" borderId="1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34" fillId="37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27" fillId="0" borderId="11" xfId="0" applyFont="1" applyBorder="1" applyAlignment="1">
      <alignment horizontal="left"/>
    </xf>
    <xf numFmtId="0" fontId="29" fillId="36" borderId="1" xfId="0" applyFont="1" applyFill="1" applyBorder="1" applyAlignment="1">
      <alignment vertical="center"/>
    </xf>
    <xf numFmtId="0" fontId="30" fillId="0" borderId="0" xfId="0" applyFont="1"/>
    <xf numFmtId="10" fontId="29" fillId="36" borderId="1" xfId="0" applyNumberFormat="1" applyFont="1" applyFill="1" applyBorder="1" applyAlignment="1">
      <alignment vertical="center"/>
    </xf>
    <xf numFmtId="0" fontId="34" fillId="37" borderId="15" xfId="0" applyFont="1" applyFill="1" applyBorder="1" applyAlignment="1">
      <alignment vertical="center" wrapText="1"/>
    </xf>
    <xf numFmtId="9" fontId="0" fillId="0" borderId="0" xfId="42" applyFont="1"/>
    <xf numFmtId="10" fontId="0" fillId="0" borderId="1" xfId="42" applyNumberFormat="1" applyFont="1" applyBorder="1"/>
    <xf numFmtId="16" fontId="0" fillId="0" borderId="0" xfId="0" applyNumberFormat="1"/>
    <xf numFmtId="10" fontId="0" fillId="38" borderId="1" xfId="42" applyNumberFormat="1" applyFont="1" applyFill="1" applyBorder="1"/>
    <xf numFmtId="10" fontId="24" fillId="38" borderId="1" xfId="42" applyNumberFormat="1" applyFont="1" applyFill="1" applyBorder="1"/>
    <xf numFmtId="0" fontId="25" fillId="38" borderId="1" xfId="0" applyFont="1" applyFill="1" applyBorder="1" applyAlignment="1">
      <alignment horizontal="center" vertical="center" wrapText="1"/>
    </xf>
    <xf numFmtId="0" fontId="0" fillId="38" borderId="0" xfId="0" applyFill="1"/>
    <xf numFmtId="10" fontId="0" fillId="38" borderId="1" xfId="0" applyNumberFormat="1" applyFill="1" applyBorder="1"/>
    <xf numFmtId="10" fontId="24" fillId="0" borderId="1" xfId="0" applyNumberFormat="1" applyFont="1" applyBorder="1" applyAlignment="1">
      <alignment vertical="center" wrapText="1"/>
    </xf>
    <xf numFmtId="166" fontId="0" fillId="0" borderId="0" xfId="0" applyNumberFormat="1"/>
    <xf numFmtId="0" fontId="0" fillId="35" borderId="16" xfId="0" applyFill="1" applyBorder="1"/>
    <xf numFmtId="166" fontId="24" fillId="0" borderId="1" xfId="0" applyNumberFormat="1" applyFont="1" applyBorder="1"/>
    <xf numFmtId="0" fontId="24" fillId="37" borderId="1" xfId="0" applyFont="1" applyFill="1" applyBorder="1" applyAlignment="1">
      <alignment horizontal="center" vertical="center" wrapText="1"/>
    </xf>
    <xf numFmtId="0" fontId="34" fillId="37" borderId="14" xfId="0" applyFont="1" applyFill="1" applyBorder="1" applyAlignment="1">
      <alignment horizontal="left" vertical="center" wrapText="1"/>
    </xf>
    <xf numFmtId="0" fontId="34" fillId="37" borderId="15" xfId="0" applyFont="1" applyFill="1" applyBorder="1" applyAlignment="1">
      <alignment horizontal="left" vertical="center" wrapText="1"/>
    </xf>
    <xf numFmtId="4" fontId="26" fillId="34" borderId="1" xfId="0" applyNumberFormat="1" applyFont="1" applyFill="1" applyBorder="1" applyAlignment="1">
      <alignment horizontal="left"/>
    </xf>
    <xf numFmtId="0" fontId="26" fillId="34" borderId="1" xfId="0" applyFont="1" applyFill="1" applyBorder="1" applyAlignment="1">
      <alignment horizontal="left"/>
    </xf>
    <xf numFmtId="0" fontId="23" fillId="33" borderId="11" xfId="0" applyFont="1" applyFill="1" applyBorder="1" applyAlignment="1">
      <alignment horizontal="left"/>
    </xf>
    <xf numFmtId="0" fontId="23" fillId="33" borderId="12" xfId="0" applyFont="1" applyFill="1" applyBorder="1" applyAlignment="1">
      <alignment horizontal="left"/>
    </xf>
    <xf numFmtId="0" fontId="23" fillId="3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5" fillId="35" borderId="1" xfId="0" applyFont="1" applyFill="1" applyBorder="1" applyAlignment="1">
      <alignment horizontal="center" vertical="center" wrapText="1"/>
    </xf>
    <xf numFmtId="0" fontId="25" fillId="39" borderId="1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</cellXfs>
  <cellStyles count="4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7" xr:uid="{18E74DE6-6FD1-43BD-A5B3-6DBBCE0F919E}"/>
    <cellStyle name="Note 2" xfId="40" xr:uid="{00000000-0005-0000-0000-000028000000}"/>
    <cellStyle name="Output 2" xfId="41" xr:uid="{00000000-0005-0000-0000-000029000000}"/>
    <cellStyle name="Percent" xfId="42" builtinId="5"/>
    <cellStyle name="Percent 2" xfId="43" xr:uid="{00000000-0005-0000-0000-00002B000000}"/>
    <cellStyle name="Standard_HWB Kurzverf. Formular" xfId="44" xr:uid="{00000000-0005-0000-0000-00002C000000}"/>
    <cellStyle name="Total 2" xfId="45" xr:uid="{00000000-0005-0000-0000-00002D000000}"/>
    <cellStyle name="Warning Text 2" xfId="46" xr:uid="{00000000-0005-0000-0000-00002E000000}"/>
  </cellStyles>
  <dxfs count="23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theme="7" tint="0.39997558519241921"/>
  </sheetPr>
  <dimension ref="A1:N172"/>
  <sheetViews>
    <sheetView tabSelected="1" workbookViewId="0">
      <selection activeCell="B4" sqref="B4"/>
    </sheetView>
  </sheetViews>
  <sheetFormatPr defaultColWidth="0" defaultRowHeight="15.75" zeroHeight="1" x14ac:dyDescent="0.25"/>
  <cols>
    <col min="1" max="1" width="86.25" bestFit="1" customWidth="1"/>
    <col min="2" max="2" width="25.75" customWidth="1"/>
    <col min="3" max="3" width="52" customWidth="1"/>
    <col min="4" max="4" width="3.375" customWidth="1"/>
    <col min="5" max="5" width="7.875" hidden="1" customWidth="1"/>
    <col min="6" max="6" width="7.375" hidden="1" customWidth="1"/>
    <col min="7" max="8" width="9" hidden="1" customWidth="1"/>
    <col min="9" max="9" width="26.75" hidden="1" customWidth="1"/>
    <col min="10" max="10" width="9" hidden="1" customWidth="1"/>
    <col min="11" max="14" width="0" hidden="1" customWidth="1"/>
    <col min="15" max="16384" width="9" hidden="1"/>
  </cols>
  <sheetData>
    <row r="1" spans="1:3" x14ac:dyDescent="0.25">
      <c r="A1" s="43" t="s">
        <v>9</v>
      </c>
      <c r="B1" s="69" t="s">
        <v>19</v>
      </c>
      <c r="C1" s="70"/>
    </row>
    <row r="2" spans="1:3" x14ac:dyDescent="0.25">
      <c r="A2" s="43" t="s">
        <v>10</v>
      </c>
      <c r="B2" s="71" t="s">
        <v>8</v>
      </c>
      <c r="C2" s="71"/>
    </row>
    <row r="3" spans="1:3" x14ac:dyDescent="0.25">
      <c r="A3" s="43" t="s">
        <v>140</v>
      </c>
      <c r="B3" s="71"/>
      <c r="C3" s="71"/>
    </row>
    <row r="4" spans="1:3" x14ac:dyDescent="0.25">
      <c r="A4" s="43" t="s">
        <v>5</v>
      </c>
      <c r="B4" s="9"/>
      <c r="C4" s="1"/>
    </row>
    <row r="5" spans="1:3" x14ac:dyDescent="0.25">
      <c r="A5" s="13"/>
      <c r="B5" s="24"/>
      <c r="C5" s="24"/>
    </row>
    <row r="6" spans="1:3" x14ac:dyDescent="0.25">
      <c r="A6" s="43" t="s">
        <v>110</v>
      </c>
      <c r="B6" s="15"/>
      <c r="C6" s="1"/>
    </row>
    <row r="7" spans="1:3" x14ac:dyDescent="0.25">
      <c r="A7" s="44" t="s">
        <v>106</v>
      </c>
      <c r="B7" s="14"/>
      <c r="C7" s="1"/>
    </row>
    <row r="8" spans="1:3" x14ac:dyDescent="0.25">
      <c r="A8" s="44" t="s">
        <v>111</v>
      </c>
      <c r="B8" s="14"/>
      <c r="C8" s="1"/>
    </row>
    <row r="9" spans="1:3" x14ac:dyDescent="0.25">
      <c r="A9" s="44" t="s">
        <v>107</v>
      </c>
      <c r="B9" s="3"/>
      <c r="C9" s="1"/>
    </row>
    <row r="10" spans="1:3" x14ac:dyDescent="0.25">
      <c r="A10" s="44" t="s">
        <v>108</v>
      </c>
      <c r="B10" s="16"/>
      <c r="C10" s="1"/>
    </row>
    <row r="11" spans="1:3" x14ac:dyDescent="0.25">
      <c r="A11" s="44" t="s">
        <v>109</v>
      </c>
      <c r="B11" s="72"/>
      <c r="C11" s="72"/>
    </row>
    <row r="12" spans="1:3" x14ac:dyDescent="0.25">
      <c r="A12" s="13"/>
      <c r="B12" s="24"/>
      <c r="C12" s="24"/>
    </row>
    <row r="13" spans="1:3" x14ac:dyDescent="0.25">
      <c r="A13" s="45" t="s">
        <v>122</v>
      </c>
      <c r="B13" s="21" t="s">
        <v>125</v>
      </c>
      <c r="C13" s="23" t="s">
        <v>105</v>
      </c>
    </row>
    <row r="14" spans="1:3" x14ac:dyDescent="0.25">
      <c r="A14" s="46"/>
      <c r="B14" s="20"/>
      <c r="C14" s="3">
        <f>IF(ISNUMBER(VLOOKUP(A14,$A$28:$B$41,2,FALSE)),VLOOKUP(A14,$A$28:$B$41,2,FALSE),0)</f>
        <v>0</v>
      </c>
    </row>
    <row r="15" spans="1:3" x14ac:dyDescent="0.25">
      <c r="A15" s="46"/>
      <c r="B15" s="20"/>
      <c r="C15" s="3">
        <f>IF(ISNUMBER(VLOOKUP(A15,$A$28:$B$41,2,FALSE)),VLOOKUP(A15,$A$28:$B$41,2,FALSE),0)</f>
        <v>0</v>
      </c>
    </row>
    <row r="16" spans="1:3" x14ac:dyDescent="0.25">
      <c r="A16" s="46"/>
      <c r="B16" s="20"/>
      <c r="C16" s="3">
        <f>IF(ISNUMBER(VLOOKUP(A16,$A$28:$B$41,2,FALSE)),VLOOKUP(A16,$A$28:$B$41,2,FALSE),0)</f>
        <v>0</v>
      </c>
    </row>
    <row r="17" spans="1:13" x14ac:dyDescent="0.25">
      <c r="A17" s="46"/>
      <c r="B17" s="20"/>
      <c r="C17" s="3">
        <f>IF(ISNUMBER(VLOOKUP(A17,$A$28:$B$41,2,FALSE)),VLOOKUP(A17,$A$28:$B$41,2,FALSE),0)</f>
        <v>0</v>
      </c>
    </row>
    <row r="18" spans="1:13" x14ac:dyDescent="0.25">
      <c r="A18" s="46"/>
      <c r="B18" s="20"/>
      <c r="C18" s="3">
        <f>IF(ISNUMBER(VLOOKUP(A18,$A$28:$B$41,2,FALSE)),VLOOKUP(A18,$A$28:$B$41,2,FALSE),0)</f>
        <v>0</v>
      </c>
    </row>
    <row r="19" spans="1:13" x14ac:dyDescent="0.25">
      <c r="A19" s="25" t="s">
        <v>18</v>
      </c>
      <c r="B19" s="22">
        <f>SUM(B14:B18)</f>
        <v>0</v>
      </c>
      <c r="C19" s="63">
        <f>(B14*C14+B15*C15+B16*C16+B17*C17+B18*C18)</f>
        <v>0</v>
      </c>
    </row>
    <row r="20" spans="1:13" x14ac:dyDescent="0.25">
      <c r="A20" s="45" t="s">
        <v>123</v>
      </c>
      <c r="B20" s="21" t="s">
        <v>125</v>
      </c>
      <c r="C20" s="23" t="s">
        <v>105</v>
      </c>
    </row>
    <row r="21" spans="1:13" x14ac:dyDescent="0.25">
      <c r="A21" s="46"/>
      <c r="B21" s="20"/>
      <c r="C21" s="3">
        <f>IF(ISNUMBER(VLOOKUP(A21,$A$28:$B$41,2,FALSE)),VLOOKUP(A21,$A$28:$B$41,2,FALSE),0)</f>
        <v>0</v>
      </c>
    </row>
    <row r="22" spans="1:13" x14ac:dyDescent="0.25">
      <c r="A22" s="46"/>
      <c r="B22" s="20"/>
      <c r="C22" s="3">
        <f>IF(ISNUMBER(VLOOKUP(A22,$A$28:$B$41,2,FALSE)),VLOOKUP(A22,$A$28:$B$41,2,FALSE),0)</f>
        <v>0</v>
      </c>
    </row>
    <row r="23" spans="1:13" x14ac:dyDescent="0.25">
      <c r="A23" s="46"/>
      <c r="B23" s="20"/>
      <c r="C23" s="3">
        <f>IF(ISNUMBER(VLOOKUP(A23,$A$28:$B$41,2,FALSE)),VLOOKUP(A23,$A$28:$B$41,2,FALSE),0)</f>
        <v>0</v>
      </c>
    </row>
    <row r="24" spans="1:13" x14ac:dyDescent="0.25">
      <c r="A24" s="46"/>
      <c r="B24" s="20"/>
      <c r="C24" s="3">
        <f>IF(ISNUMBER(VLOOKUP(A24,$A$28:$B$41,2,FALSE)),VLOOKUP(A24,$A$28:$B$41,2,FALSE),0)</f>
        <v>0</v>
      </c>
    </row>
    <row r="25" spans="1:13" x14ac:dyDescent="0.25">
      <c r="A25" s="46"/>
      <c r="B25" s="20"/>
      <c r="C25" s="3">
        <f>IF(ISNUMBER(VLOOKUP(A25,$A$28:$B$41,2,FALSE)),VLOOKUP(A25,$A$28:$B$41,2,FALSE),0)</f>
        <v>0</v>
      </c>
    </row>
    <row r="26" spans="1:13" x14ac:dyDescent="0.25">
      <c r="A26" s="25" t="s">
        <v>18</v>
      </c>
      <c r="B26" s="22">
        <f>SUM(B21:B25)</f>
        <v>0</v>
      </c>
      <c r="C26" s="63">
        <f>(B21*C21+B22*C22+B23*C23+B24*C24+B25*C25)</f>
        <v>0</v>
      </c>
    </row>
    <row r="27" spans="1:13" x14ac:dyDescent="0.25">
      <c r="B27" s="24"/>
      <c r="C27" s="24"/>
    </row>
    <row r="28" spans="1:13" hidden="1" x14ac:dyDescent="0.25">
      <c r="A28" s="18" t="s">
        <v>114</v>
      </c>
      <c r="B28" s="19">
        <v>0.35399999999999998</v>
      </c>
      <c r="C28" s="48" t="s">
        <v>8</v>
      </c>
      <c r="D28" s="48"/>
      <c r="J28" s="54" t="s">
        <v>146</v>
      </c>
      <c r="K28" s="54" t="s">
        <v>147</v>
      </c>
      <c r="L28" s="54" t="s">
        <v>152</v>
      </c>
      <c r="M28" s="54" t="s">
        <v>159</v>
      </c>
    </row>
    <row r="29" spans="1:13" hidden="1" x14ac:dyDescent="0.25">
      <c r="A29" s="18" t="s">
        <v>115</v>
      </c>
      <c r="B29" s="19">
        <v>0.36399999999999999</v>
      </c>
      <c r="C29" s="48" t="s">
        <v>45</v>
      </c>
      <c r="D29" s="50">
        <v>0.7</v>
      </c>
      <c r="E29" s="48">
        <v>150</v>
      </c>
      <c r="F29" s="48">
        <v>130</v>
      </c>
      <c r="G29" s="48">
        <v>100</v>
      </c>
      <c r="I29" s="48" t="s">
        <v>151</v>
      </c>
      <c r="J29" s="50">
        <v>0</v>
      </c>
      <c r="K29" s="50">
        <v>0</v>
      </c>
      <c r="L29" s="50">
        <v>0</v>
      </c>
      <c r="M29" s="50">
        <v>0</v>
      </c>
    </row>
    <row r="30" spans="1:13" hidden="1" x14ac:dyDescent="0.25">
      <c r="A30" s="18" t="s">
        <v>116</v>
      </c>
      <c r="B30" s="19">
        <v>0.26700000000000002</v>
      </c>
      <c r="C30" s="48" t="s">
        <v>46</v>
      </c>
      <c r="D30" s="50">
        <v>0.7</v>
      </c>
      <c r="E30" s="48">
        <v>150</v>
      </c>
      <c r="F30" s="48">
        <v>130</v>
      </c>
      <c r="G30" s="48">
        <v>100</v>
      </c>
      <c r="I30" s="48" t="s">
        <v>143</v>
      </c>
      <c r="J30" s="50" t="e">
        <f>VLOOKUP(B2,C29:D35,2,FALSE)</f>
        <v>#N/A</v>
      </c>
      <c r="K30" s="50" t="e">
        <f>VLOOKUP(B2,C29:D35,2,FALSE)</f>
        <v>#N/A</v>
      </c>
      <c r="L30" s="50" t="e">
        <f>VLOOKUP(B2,C29:D35,2,FALSE)</f>
        <v>#N/A</v>
      </c>
      <c r="M30" s="50">
        <v>0.8</v>
      </c>
    </row>
    <row r="31" spans="1:13" hidden="1" x14ac:dyDescent="0.25">
      <c r="A31" s="18" t="s">
        <v>117</v>
      </c>
      <c r="B31" s="19">
        <v>0.27900000000000003</v>
      </c>
      <c r="C31" s="48" t="s">
        <v>51</v>
      </c>
      <c r="D31" s="50">
        <v>0.7</v>
      </c>
      <c r="E31" s="48">
        <v>150</v>
      </c>
      <c r="F31" s="48">
        <v>130</v>
      </c>
      <c r="G31" s="48">
        <v>100</v>
      </c>
      <c r="I31" s="48" t="s">
        <v>145</v>
      </c>
      <c r="J31" s="50" t="e">
        <f>VLOOKUP(B2,C29:D35,2,FALSE)</f>
        <v>#N/A</v>
      </c>
      <c r="K31" s="50" t="e">
        <f>VLOOKUP(B2,C29:D35,2,FALSE)</f>
        <v>#N/A</v>
      </c>
      <c r="L31" s="50" t="e">
        <f>VLOOKUP(B2,C29:D35,2,FALSE)</f>
        <v>#N/A</v>
      </c>
      <c r="M31" s="50">
        <v>0</v>
      </c>
    </row>
    <row r="32" spans="1:13" hidden="1" x14ac:dyDescent="0.25">
      <c r="A32" s="18" t="s">
        <v>118</v>
      </c>
      <c r="B32" s="19">
        <v>0.22700000000000001</v>
      </c>
      <c r="C32" s="48" t="s">
        <v>47</v>
      </c>
      <c r="D32" s="50">
        <v>0.8</v>
      </c>
      <c r="E32" s="48">
        <v>150</v>
      </c>
      <c r="F32" s="48">
        <v>130</v>
      </c>
      <c r="G32" s="48">
        <v>110</v>
      </c>
      <c r="I32" s="48" t="s">
        <v>148</v>
      </c>
      <c r="J32" s="50">
        <v>0.45</v>
      </c>
      <c r="K32" s="50">
        <v>0.3</v>
      </c>
      <c r="L32" s="50">
        <v>0</v>
      </c>
      <c r="M32" s="50">
        <v>0</v>
      </c>
    </row>
    <row r="33" spans="1:13" hidden="1" x14ac:dyDescent="0.25">
      <c r="A33" s="18" t="s">
        <v>119</v>
      </c>
      <c r="B33" s="19">
        <v>0.20200000000000001</v>
      </c>
      <c r="C33" s="48" t="s">
        <v>48</v>
      </c>
      <c r="D33" s="50">
        <v>0.8</v>
      </c>
      <c r="E33" s="48">
        <v>150</v>
      </c>
      <c r="F33" s="48">
        <v>130</v>
      </c>
      <c r="G33" s="48">
        <v>110</v>
      </c>
      <c r="I33" s="48" t="s">
        <v>149</v>
      </c>
      <c r="J33" s="50">
        <v>0.55000000000000004</v>
      </c>
      <c r="K33" s="50">
        <v>0.4</v>
      </c>
      <c r="L33" s="50">
        <v>0</v>
      </c>
      <c r="M33" s="50">
        <v>0</v>
      </c>
    </row>
    <row r="34" spans="1:13" hidden="1" x14ac:dyDescent="0.25">
      <c r="A34" s="18" t="s">
        <v>121</v>
      </c>
      <c r="B34" s="19">
        <v>0</v>
      </c>
      <c r="C34" s="48" t="s">
        <v>49</v>
      </c>
      <c r="D34" s="50">
        <v>0.8</v>
      </c>
      <c r="E34" s="48">
        <v>150</v>
      </c>
      <c r="F34" s="48">
        <v>130</v>
      </c>
      <c r="G34" s="48">
        <v>110</v>
      </c>
      <c r="I34" s="48" t="s">
        <v>150</v>
      </c>
      <c r="J34" s="50">
        <v>0.65</v>
      </c>
      <c r="K34" s="50">
        <v>0.5</v>
      </c>
      <c r="L34" s="50">
        <v>0</v>
      </c>
      <c r="M34" s="50">
        <v>0</v>
      </c>
    </row>
    <row r="35" spans="1:13" hidden="1" x14ac:dyDescent="0.25">
      <c r="A35" s="18" t="s">
        <v>120</v>
      </c>
      <c r="B35" s="19">
        <v>0.109</v>
      </c>
      <c r="C35" s="48" t="s">
        <v>50</v>
      </c>
      <c r="D35" s="50">
        <v>0.7</v>
      </c>
      <c r="I35" s="48" t="s">
        <v>153</v>
      </c>
    </row>
    <row r="36" spans="1:13" hidden="1" x14ac:dyDescent="0.25">
      <c r="A36" s="18" t="s">
        <v>124</v>
      </c>
      <c r="B36" s="19">
        <v>0</v>
      </c>
      <c r="C36" s="24"/>
    </row>
    <row r="37" spans="1:13" hidden="1" x14ac:dyDescent="0.25">
      <c r="A37" s="18" t="s">
        <v>134</v>
      </c>
      <c r="B37" s="19">
        <v>0.26400000000000001</v>
      </c>
      <c r="C37" s="48" t="s">
        <v>8</v>
      </c>
    </row>
    <row r="38" spans="1:13" hidden="1" x14ac:dyDescent="0.25">
      <c r="A38" s="18" t="s">
        <v>135</v>
      </c>
      <c r="B38" s="19">
        <v>0.05</v>
      </c>
      <c r="C38" s="48" t="s">
        <v>21</v>
      </c>
    </row>
    <row r="39" spans="1:13" hidden="1" x14ac:dyDescent="0.25">
      <c r="A39" s="18" t="s">
        <v>136</v>
      </c>
      <c r="B39" s="19">
        <v>0.185</v>
      </c>
      <c r="C39" s="48" t="s">
        <v>22</v>
      </c>
    </row>
    <row r="40" spans="1:13" hidden="1" x14ac:dyDescent="0.25">
      <c r="A40" s="18" t="s">
        <v>137</v>
      </c>
      <c r="B40" s="19">
        <v>2.5000000000000001E-2</v>
      </c>
      <c r="C40" s="48" t="s">
        <v>23</v>
      </c>
    </row>
    <row r="41" spans="1:13" hidden="1" x14ac:dyDescent="0.25">
      <c r="A41" s="18" t="s">
        <v>138</v>
      </c>
      <c r="B41" s="3"/>
      <c r="C41" s="48" t="s">
        <v>24</v>
      </c>
    </row>
    <row r="42" spans="1:13" hidden="1" x14ac:dyDescent="0.25">
      <c r="A42" s="13"/>
      <c r="B42" s="24"/>
      <c r="C42" s="48" t="s">
        <v>25</v>
      </c>
    </row>
    <row r="43" spans="1:13" hidden="1" x14ac:dyDescent="0.25">
      <c r="A43" s="13"/>
      <c r="B43" s="24"/>
      <c r="C43" s="48" t="s">
        <v>26</v>
      </c>
    </row>
    <row r="44" spans="1:13" hidden="1" x14ac:dyDescent="0.25">
      <c r="A44" s="13"/>
      <c r="B44" s="24"/>
      <c r="C44" s="48" t="s">
        <v>27</v>
      </c>
    </row>
    <row r="45" spans="1:13" hidden="1" x14ac:dyDescent="0.25">
      <c r="A45" s="13"/>
      <c r="B45" s="24"/>
      <c r="C45" s="48" t="s">
        <v>28</v>
      </c>
    </row>
    <row r="46" spans="1:13" hidden="1" x14ac:dyDescent="0.25">
      <c r="A46" s="13"/>
      <c r="B46" s="24"/>
      <c r="C46" s="48" t="s">
        <v>29</v>
      </c>
    </row>
    <row r="47" spans="1:13" hidden="1" x14ac:dyDescent="0.25">
      <c r="A47" s="13"/>
      <c r="B47" s="24"/>
      <c r="C47" s="48" t="s">
        <v>30</v>
      </c>
    </row>
    <row r="48" spans="1:13" hidden="1" x14ac:dyDescent="0.25">
      <c r="A48" s="13"/>
      <c r="B48" s="24"/>
      <c r="C48" s="48" t="s">
        <v>31</v>
      </c>
    </row>
    <row r="49" spans="1:3" hidden="1" x14ac:dyDescent="0.25">
      <c r="A49" s="13"/>
      <c r="B49" s="24"/>
      <c r="C49" s="48" t="s">
        <v>32</v>
      </c>
    </row>
    <row r="50" spans="1:3" hidden="1" x14ac:dyDescent="0.25">
      <c r="A50" s="13"/>
      <c r="B50" s="24"/>
      <c r="C50" s="48" t="s">
        <v>33</v>
      </c>
    </row>
    <row r="51" spans="1:3" hidden="1" x14ac:dyDescent="0.25">
      <c r="A51" s="13"/>
      <c r="B51" s="24"/>
      <c r="C51" s="48" t="s">
        <v>34</v>
      </c>
    </row>
    <row r="52" spans="1:3" hidden="1" x14ac:dyDescent="0.25">
      <c r="A52" s="13"/>
      <c r="B52" s="24"/>
      <c r="C52" s="48" t="s">
        <v>35</v>
      </c>
    </row>
    <row r="53" spans="1:3" hidden="1" x14ac:dyDescent="0.25">
      <c r="A53" s="13"/>
      <c r="B53" s="24"/>
      <c r="C53" s="48" t="s">
        <v>36</v>
      </c>
    </row>
    <row r="54" spans="1:3" hidden="1" x14ac:dyDescent="0.25">
      <c r="A54" s="13"/>
      <c r="B54" s="24"/>
      <c r="C54" s="48" t="s">
        <v>37</v>
      </c>
    </row>
    <row r="55" spans="1:3" hidden="1" x14ac:dyDescent="0.25">
      <c r="A55" s="13"/>
      <c r="B55" s="24"/>
      <c r="C55" s="48" t="s">
        <v>38</v>
      </c>
    </row>
    <row r="56" spans="1:3" hidden="1" x14ac:dyDescent="0.25">
      <c r="A56" s="13"/>
      <c r="B56" s="24"/>
      <c r="C56" s="48" t="s">
        <v>20</v>
      </c>
    </row>
    <row r="57" spans="1:3" hidden="1" x14ac:dyDescent="0.25">
      <c r="A57" s="13"/>
      <c r="B57" s="24"/>
      <c r="C57" s="48" t="s">
        <v>39</v>
      </c>
    </row>
    <row r="58" spans="1:3" hidden="1" x14ac:dyDescent="0.25">
      <c r="A58" s="13"/>
      <c r="B58" s="24"/>
      <c r="C58" s="48" t="s">
        <v>40</v>
      </c>
    </row>
    <row r="59" spans="1:3" hidden="1" x14ac:dyDescent="0.25">
      <c r="A59" s="13"/>
      <c r="B59" s="24"/>
      <c r="C59" s="48" t="s">
        <v>41</v>
      </c>
    </row>
    <row r="60" spans="1:3" hidden="1" x14ac:dyDescent="0.25">
      <c r="A60" s="13"/>
      <c r="B60" s="24"/>
      <c r="C60" s="48" t="s">
        <v>42</v>
      </c>
    </row>
    <row r="61" spans="1:3" hidden="1" x14ac:dyDescent="0.25">
      <c r="A61" s="13"/>
      <c r="B61" s="24"/>
      <c r="C61" s="48" t="s">
        <v>43</v>
      </c>
    </row>
    <row r="62" spans="1:3" hidden="1" x14ac:dyDescent="0.25">
      <c r="A62" s="13"/>
      <c r="B62" s="24"/>
      <c r="C62" s="48" t="s">
        <v>44</v>
      </c>
    </row>
    <row r="63" spans="1:3" x14ac:dyDescent="0.25">
      <c r="A63" s="47" t="s">
        <v>154</v>
      </c>
      <c r="B63" s="67" t="e">
        <f>IF(SUM('3.1. Izmaksu tāme'!D17:D20)/'3.1. Izmaksu tāme'!D21&gt;0.1,"Pārsniedz 10% no kopējām izmaksām","OK")</f>
        <v>#DIV/0!</v>
      </c>
      <c r="C63" s="68"/>
    </row>
    <row r="64" spans="1:3" x14ac:dyDescent="0.25">
      <c r="A64" s="47" t="s">
        <v>155</v>
      </c>
      <c r="B64" s="67" t="str">
        <f>IF(AND('3.1. Izmaksu tāme'!D15&gt;0,B2&lt;&gt;"6.5. apakšpunkts: Energokopiena"),"Siltumenerģijas sadales sistēmas būvniecības izmaksas attiecināmas tikai nergokopienai","OK")</f>
        <v>OK</v>
      </c>
      <c r="C64" s="68"/>
    </row>
    <row r="65" spans="1:8" x14ac:dyDescent="0.25">
      <c r="A65" s="47" t="s">
        <v>156</v>
      </c>
      <c r="B65" s="67" t="e">
        <f>IF(B2="6.5. apakšpunkts: Energokopiena","OK",IF(B7&gt;VLOOKUP(B2,C29:G35,IF(B6&lt;=120,3,IF(B6&lt;=250,4,5)),FALSE),"Energoefektivitātes klase ir lielāka par 'D'","OK"))</f>
        <v>#N/A</v>
      </c>
      <c r="C65" s="68"/>
    </row>
    <row r="66" spans="1:8" x14ac:dyDescent="0.25">
      <c r="A66" s="47" t="s">
        <v>157</v>
      </c>
      <c r="B66" s="67" t="e">
        <f>IF(B2="6.5. apakšpunkts: Energokopiena","OK",IF(('2.8. Enerģijas bilance'!C7/'2.8. Enerģijas bilance'!C6)&lt;PĀRBAUDE!E69,"Saražo vairāk kā plānots pašpatēriņš","OK"))</f>
        <v>#DIV/0!</v>
      </c>
      <c r="C66" s="68"/>
    </row>
    <row r="67" spans="1:8" x14ac:dyDescent="0.25"/>
    <row r="68" spans="1:8" ht="15.75" customHeight="1" x14ac:dyDescent="0.25">
      <c r="A68" s="65" t="s">
        <v>141</v>
      </c>
      <c r="B68" s="66"/>
      <c r="C68" s="51"/>
      <c r="E68" t="s">
        <v>158</v>
      </c>
    </row>
    <row r="69" spans="1:8" x14ac:dyDescent="0.25">
      <c r="A69" s="45" t="s">
        <v>142</v>
      </c>
      <c r="B69" s="21" t="s">
        <v>144</v>
      </c>
      <c r="C69" s="23" t="s">
        <v>140</v>
      </c>
      <c r="E69" s="56" t="e">
        <f>IF($B$3="jāveic komercdarbības aprēķins",SUM(F70:F169),VLOOKUP($B$3,$I$30:$M$34,5,FALSE))</f>
        <v>#N/A</v>
      </c>
      <c r="F69" s="56" t="e">
        <f>IF($B$3="jāveic komercdarbības aprēķins",SUM(F70:F169),VLOOKUP($B$3,$I$30:$L$34,2,FALSE))</f>
        <v>#N/A</v>
      </c>
      <c r="G69" s="56" t="e">
        <f>IF($B$3="jāveic komercdarbības aprēķins",SUM(G70:G169),VLOOKUP($B$3,$I$30:$L$34,3,FALSE))</f>
        <v>#N/A</v>
      </c>
      <c r="H69" s="56" t="e">
        <f>IF($B$3="jāveic komercdarbības aprēķins",SUM(H70:H169),VLOOKUP($B$3,$I$30:$L$34,4,FALSE))</f>
        <v>#N/A</v>
      </c>
    </row>
    <row r="70" spans="1:8" x14ac:dyDescent="0.25">
      <c r="A70" s="3"/>
      <c r="B70" s="53"/>
      <c r="C70" s="3"/>
      <c r="E70" s="55">
        <f>IF(C70="nav komercdarbība",0.8*B70,0)</f>
        <v>0</v>
      </c>
      <c r="F70" s="55">
        <f t="shared" ref="F70:F101" si="0">IF(ISNUMBER(VLOOKUP(C70,$I$29:$K$34,2,FALSE)),VLOOKUP(C70,$I$29:$K$34,2,FALSE),0)*B70</f>
        <v>0</v>
      </c>
      <c r="G70" s="55">
        <f t="shared" ref="G70:G101" si="1">IF(ISNUMBER(VLOOKUP(C70,$I$29:$K$34,3,FALSE)),VLOOKUP(C70,$I$29:$K$34,3,FALSE),0)*B70</f>
        <v>0</v>
      </c>
      <c r="H70" s="55">
        <f t="shared" ref="H70:H101" si="2">IF(ISNUMBER(VLOOKUP(C70,$I$29:$L$34,4,FALSE)),VLOOKUP(C70,$I$29:$L$34,4,FALSE),0)*B70</f>
        <v>0</v>
      </c>
    </row>
    <row r="71" spans="1:8" x14ac:dyDescent="0.25">
      <c r="A71" s="3"/>
      <c r="B71" s="53"/>
      <c r="C71" s="3"/>
      <c r="E71" s="55">
        <f t="shared" ref="E71:E134" si="3">IF(C71="nav komercdarbība",0.8*B71,0)</f>
        <v>0</v>
      </c>
      <c r="F71" s="55">
        <f t="shared" si="0"/>
        <v>0</v>
      </c>
      <c r="G71" s="55">
        <f t="shared" si="1"/>
        <v>0</v>
      </c>
      <c r="H71" s="55">
        <f t="shared" si="2"/>
        <v>0</v>
      </c>
    </row>
    <row r="72" spans="1:8" x14ac:dyDescent="0.25">
      <c r="A72" s="3"/>
      <c r="B72" s="53"/>
      <c r="C72" s="3"/>
      <c r="E72" s="55">
        <f t="shared" si="3"/>
        <v>0</v>
      </c>
      <c r="F72" s="55">
        <f t="shared" si="0"/>
        <v>0</v>
      </c>
      <c r="G72" s="55">
        <f t="shared" si="1"/>
        <v>0</v>
      </c>
      <c r="H72" s="55">
        <f t="shared" si="2"/>
        <v>0</v>
      </c>
    </row>
    <row r="73" spans="1:8" x14ac:dyDescent="0.25">
      <c r="A73" s="3"/>
      <c r="B73" s="53"/>
      <c r="C73" s="3"/>
      <c r="E73" s="55">
        <f t="shared" si="3"/>
        <v>0</v>
      </c>
      <c r="F73" s="55">
        <f t="shared" si="0"/>
        <v>0</v>
      </c>
      <c r="G73" s="55">
        <f t="shared" si="1"/>
        <v>0</v>
      </c>
      <c r="H73" s="55">
        <f t="shared" si="2"/>
        <v>0</v>
      </c>
    </row>
    <row r="74" spans="1:8" x14ac:dyDescent="0.25">
      <c r="A74" s="3"/>
      <c r="B74" s="53"/>
      <c r="C74" s="3"/>
      <c r="E74" s="55">
        <f t="shared" si="3"/>
        <v>0</v>
      </c>
      <c r="F74" s="55">
        <f t="shared" si="0"/>
        <v>0</v>
      </c>
      <c r="G74" s="55">
        <f t="shared" si="1"/>
        <v>0</v>
      </c>
      <c r="H74" s="55">
        <f t="shared" si="2"/>
        <v>0</v>
      </c>
    </row>
    <row r="75" spans="1:8" x14ac:dyDescent="0.25">
      <c r="A75" s="3"/>
      <c r="B75" s="53"/>
      <c r="C75" s="3"/>
      <c r="E75" s="55">
        <f t="shared" si="3"/>
        <v>0</v>
      </c>
      <c r="F75" s="55">
        <f t="shared" si="0"/>
        <v>0</v>
      </c>
      <c r="G75" s="55">
        <f t="shared" si="1"/>
        <v>0</v>
      </c>
      <c r="H75" s="55">
        <f t="shared" si="2"/>
        <v>0</v>
      </c>
    </row>
    <row r="76" spans="1:8" x14ac:dyDescent="0.25">
      <c r="A76" s="3"/>
      <c r="B76" s="53"/>
      <c r="C76" s="3"/>
      <c r="E76" s="55">
        <f t="shared" si="3"/>
        <v>0</v>
      </c>
      <c r="F76" s="55">
        <f t="shared" si="0"/>
        <v>0</v>
      </c>
      <c r="G76" s="55">
        <f t="shared" si="1"/>
        <v>0</v>
      </c>
      <c r="H76" s="55">
        <f t="shared" si="2"/>
        <v>0</v>
      </c>
    </row>
    <row r="77" spans="1:8" x14ac:dyDescent="0.25">
      <c r="A77" s="3"/>
      <c r="B77" s="53"/>
      <c r="C77" s="3"/>
      <c r="E77" s="55">
        <f t="shared" si="3"/>
        <v>0</v>
      </c>
      <c r="F77" s="55">
        <f t="shared" si="0"/>
        <v>0</v>
      </c>
      <c r="G77" s="55">
        <f t="shared" si="1"/>
        <v>0</v>
      </c>
      <c r="H77" s="55">
        <f t="shared" si="2"/>
        <v>0</v>
      </c>
    </row>
    <row r="78" spans="1:8" x14ac:dyDescent="0.25">
      <c r="A78" s="3"/>
      <c r="B78" s="53"/>
      <c r="C78" s="3"/>
      <c r="E78" s="55">
        <f t="shared" si="3"/>
        <v>0</v>
      </c>
      <c r="F78" s="55">
        <f t="shared" si="0"/>
        <v>0</v>
      </c>
      <c r="G78" s="55">
        <f t="shared" si="1"/>
        <v>0</v>
      </c>
      <c r="H78" s="55">
        <f t="shared" si="2"/>
        <v>0</v>
      </c>
    </row>
    <row r="79" spans="1:8" x14ac:dyDescent="0.25">
      <c r="A79" s="3"/>
      <c r="B79" s="53"/>
      <c r="C79" s="3"/>
      <c r="E79" s="55">
        <f t="shared" si="3"/>
        <v>0</v>
      </c>
      <c r="F79" s="55">
        <f t="shared" si="0"/>
        <v>0</v>
      </c>
      <c r="G79" s="55">
        <f t="shared" si="1"/>
        <v>0</v>
      </c>
      <c r="H79" s="55">
        <f t="shared" si="2"/>
        <v>0</v>
      </c>
    </row>
    <row r="80" spans="1:8" x14ac:dyDescent="0.25">
      <c r="A80" s="3"/>
      <c r="B80" s="53"/>
      <c r="C80" s="3"/>
      <c r="E80" s="55">
        <f t="shared" si="3"/>
        <v>0</v>
      </c>
      <c r="F80" s="55">
        <f t="shared" si="0"/>
        <v>0</v>
      </c>
      <c r="G80" s="55">
        <f t="shared" si="1"/>
        <v>0</v>
      </c>
      <c r="H80" s="55">
        <f t="shared" si="2"/>
        <v>0</v>
      </c>
    </row>
    <row r="81" spans="1:8" x14ac:dyDescent="0.25">
      <c r="A81" s="3"/>
      <c r="B81" s="53"/>
      <c r="C81" s="3"/>
      <c r="E81" s="55">
        <f t="shared" si="3"/>
        <v>0</v>
      </c>
      <c r="F81" s="55">
        <f t="shared" si="0"/>
        <v>0</v>
      </c>
      <c r="G81" s="55">
        <f t="shared" si="1"/>
        <v>0</v>
      </c>
      <c r="H81" s="55">
        <f t="shared" si="2"/>
        <v>0</v>
      </c>
    </row>
    <row r="82" spans="1:8" x14ac:dyDescent="0.25">
      <c r="A82" s="3"/>
      <c r="B82" s="53"/>
      <c r="C82" s="3"/>
      <c r="E82" s="55">
        <f t="shared" si="3"/>
        <v>0</v>
      </c>
      <c r="F82" s="55">
        <f t="shared" si="0"/>
        <v>0</v>
      </c>
      <c r="G82" s="55">
        <f t="shared" si="1"/>
        <v>0</v>
      </c>
      <c r="H82" s="55">
        <f t="shared" si="2"/>
        <v>0</v>
      </c>
    </row>
    <row r="83" spans="1:8" x14ac:dyDescent="0.25">
      <c r="A83" s="3"/>
      <c r="B83" s="53"/>
      <c r="C83" s="3"/>
      <c r="E83" s="55">
        <f t="shared" si="3"/>
        <v>0</v>
      </c>
      <c r="F83" s="55">
        <f t="shared" si="0"/>
        <v>0</v>
      </c>
      <c r="G83" s="55">
        <f t="shared" si="1"/>
        <v>0</v>
      </c>
      <c r="H83" s="55">
        <f t="shared" si="2"/>
        <v>0</v>
      </c>
    </row>
    <row r="84" spans="1:8" x14ac:dyDescent="0.25">
      <c r="A84" s="3"/>
      <c r="B84" s="53"/>
      <c r="C84" s="3"/>
      <c r="E84" s="55">
        <f t="shared" si="3"/>
        <v>0</v>
      </c>
      <c r="F84" s="55">
        <f t="shared" si="0"/>
        <v>0</v>
      </c>
      <c r="G84" s="55">
        <f t="shared" si="1"/>
        <v>0</v>
      </c>
      <c r="H84" s="55">
        <f t="shared" si="2"/>
        <v>0</v>
      </c>
    </row>
    <row r="85" spans="1:8" x14ac:dyDescent="0.25">
      <c r="A85" s="3"/>
      <c r="B85" s="53"/>
      <c r="C85" s="3"/>
      <c r="E85" s="55">
        <f t="shared" si="3"/>
        <v>0</v>
      </c>
      <c r="F85" s="55">
        <f t="shared" si="0"/>
        <v>0</v>
      </c>
      <c r="G85" s="55">
        <f t="shared" si="1"/>
        <v>0</v>
      </c>
      <c r="H85" s="55">
        <f t="shared" si="2"/>
        <v>0</v>
      </c>
    </row>
    <row r="86" spans="1:8" x14ac:dyDescent="0.25">
      <c r="A86" s="3"/>
      <c r="B86" s="53"/>
      <c r="C86" s="3"/>
      <c r="E86" s="55">
        <f t="shared" si="3"/>
        <v>0</v>
      </c>
      <c r="F86" s="55">
        <f t="shared" si="0"/>
        <v>0</v>
      </c>
      <c r="G86" s="55">
        <f t="shared" si="1"/>
        <v>0</v>
      </c>
      <c r="H86" s="55">
        <f t="shared" si="2"/>
        <v>0</v>
      </c>
    </row>
    <row r="87" spans="1:8" x14ac:dyDescent="0.25">
      <c r="A87" s="3"/>
      <c r="B87" s="53"/>
      <c r="C87" s="3"/>
      <c r="E87" s="55">
        <f t="shared" si="3"/>
        <v>0</v>
      </c>
      <c r="F87" s="55">
        <f t="shared" si="0"/>
        <v>0</v>
      </c>
      <c r="G87" s="55">
        <f t="shared" si="1"/>
        <v>0</v>
      </c>
      <c r="H87" s="55">
        <f t="shared" si="2"/>
        <v>0</v>
      </c>
    </row>
    <row r="88" spans="1:8" x14ac:dyDescent="0.25">
      <c r="A88" s="3"/>
      <c r="B88" s="53"/>
      <c r="C88" s="3"/>
      <c r="E88" s="55">
        <f t="shared" si="3"/>
        <v>0</v>
      </c>
      <c r="F88" s="55">
        <f t="shared" si="0"/>
        <v>0</v>
      </c>
      <c r="G88" s="55">
        <f t="shared" si="1"/>
        <v>0</v>
      </c>
      <c r="H88" s="55">
        <f t="shared" si="2"/>
        <v>0</v>
      </c>
    </row>
    <row r="89" spans="1:8" x14ac:dyDescent="0.25">
      <c r="A89" s="3"/>
      <c r="B89" s="53"/>
      <c r="C89" s="3"/>
      <c r="E89" s="55">
        <f t="shared" si="3"/>
        <v>0</v>
      </c>
      <c r="F89" s="55">
        <f t="shared" si="0"/>
        <v>0</v>
      </c>
      <c r="G89" s="55">
        <f t="shared" si="1"/>
        <v>0</v>
      </c>
      <c r="H89" s="55">
        <f t="shared" si="2"/>
        <v>0</v>
      </c>
    </row>
    <row r="90" spans="1:8" x14ac:dyDescent="0.25">
      <c r="A90" s="3"/>
      <c r="B90" s="53"/>
      <c r="C90" s="3"/>
      <c r="E90" s="55">
        <f t="shared" si="3"/>
        <v>0</v>
      </c>
      <c r="F90" s="55">
        <f t="shared" si="0"/>
        <v>0</v>
      </c>
      <c r="G90" s="55">
        <f t="shared" si="1"/>
        <v>0</v>
      </c>
      <c r="H90" s="55">
        <f t="shared" si="2"/>
        <v>0</v>
      </c>
    </row>
    <row r="91" spans="1:8" x14ac:dyDescent="0.25">
      <c r="A91" s="3"/>
      <c r="B91" s="53"/>
      <c r="C91" s="3"/>
      <c r="E91" s="55">
        <f t="shared" si="3"/>
        <v>0</v>
      </c>
      <c r="F91" s="55">
        <f t="shared" si="0"/>
        <v>0</v>
      </c>
      <c r="G91" s="55">
        <f t="shared" si="1"/>
        <v>0</v>
      </c>
      <c r="H91" s="55">
        <f t="shared" si="2"/>
        <v>0</v>
      </c>
    </row>
    <row r="92" spans="1:8" x14ac:dyDescent="0.25">
      <c r="A92" s="3"/>
      <c r="B92" s="53"/>
      <c r="C92" s="3"/>
      <c r="E92" s="55">
        <f t="shared" si="3"/>
        <v>0</v>
      </c>
      <c r="F92" s="55">
        <f t="shared" si="0"/>
        <v>0</v>
      </c>
      <c r="G92" s="55">
        <f t="shared" si="1"/>
        <v>0</v>
      </c>
      <c r="H92" s="55">
        <f t="shared" si="2"/>
        <v>0</v>
      </c>
    </row>
    <row r="93" spans="1:8" x14ac:dyDescent="0.25">
      <c r="A93" s="3"/>
      <c r="B93" s="53"/>
      <c r="C93" s="3"/>
      <c r="E93" s="55">
        <f t="shared" si="3"/>
        <v>0</v>
      </c>
      <c r="F93" s="55">
        <f t="shared" si="0"/>
        <v>0</v>
      </c>
      <c r="G93" s="55">
        <f t="shared" si="1"/>
        <v>0</v>
      </c>
      <c r="H93" s="55">
        <f t="shared" si="2"/>
        <v>0</v>
      </c>
    </row>
    <row r="94" spans="1:8" x14ac:dyDescent="0.25">
      <c r="A94" s="3"/>
      <c r="B94" s="53"/>
      <c r="C94" s="3"/>
      <c r="E94" s="55">
        <f t="shared" si="3"/>
        <v>0</v>
      </c>
      <c r="F94" s="55">
        <f t="shared" si="0"/>
        <v>0</v>
      </c>
      <c r="G94" s="55">
        <f t="shared" si="1"/>
        <v>0</v>
      </c>
      <c r="H94" s="55">
        <f t="shared" si="2"/>
        <v>0</v>
      </c>
    </row>
    <row r="95" spans="1:8" x14ac:dyDescent="0.25">
      <c r="A95" s="3"/>
      <c r="B95" s="53"/>
      <c r="C95" s="3"/>
      <c r="E95" s="55">
        <f t="shared" si="3"/>
        <v>0</v>
      </c>
      <c r="F95" s="55">
        <f t="shared" si="0"/>
        <v>0</v>
      </c>
      <c r="G95" s="55">
        <f t="shared" si="1"/>
        <v>0</v>
      </c>
      <c r="H95" s="55">
        <f t="shared" si="2"/>
        <v>0</v>
      </c>
    </row>
    <row r="96" spans="1:8" x14ac:dyDescent="0.25">
      <c r="A96" s="3"/>
      <c r="B96" s="53"/>
      <c r="C96" s="3"/>
      <c r="E96" s="55">
        <f t="shared" si="3"/>
        <v>0</v>
      </c>
      <c r="F96" s="55">
        <f t="shared" si="0"/>
        <v>0</v>
      </c>
      <c r="G96" s="55">
        <f t="shared" si="1"/>
        <v>0</v>
      </c>
      <c r="H96" s="55">
        <f t="shared" si="2"/>
        <v>0</v>
      </c>
    </row>
    <row r="97" spans="1:8" x14ac:dyDescent="0.25">
      <c r="A97" s="3"/>
      <c r="B97" s="53"/>
      <c r="C97" s="3"/>
      <c r="E97" s="55">
        <f t="shared" si="3"/>
        <v>0</v>
      </c>
      <c r="F97" s="55">
        <f t="shared" si="0"/>
        <v>0</v>
      </c>
      <c r="G97" s="55">
        <f t="shared" si="1"/>
        <v>0</v>
      </c>
      <c r="H97" s="55">
        <f t="shared" si="2"/>
        <v>0</v>
      </c>
    </row>
    <row r="98" spans="1:8" x14ac:dyDescent="0.25">
      <c r="A98" s="3"/>
      <c r="B98" s="53"/>
      <c r="C98" s="3"/>
      <c r="E98" s="55">
        <f t="shared" si="3"/>
        <v>0</v>
      </c>
      <c r="F98" s="55">
        <f t="shared" si="0"/>
        <v>0</v>
      </c>
      <c r="G98" s="55">
        <f t="shared" si="1"/>
        <v>0</v>
      </c>
      <c r="H98" s="55">
        <f t="shared" si="2"/>
        <v>0</v>
      </c>
    </row>
    <row r="99" spans="1:8" x14ac:dyDescent="0.25">
      <c r="A99" s="3"/>
      <c r="B99" s="53"/>
      <c r="C99" s="3"/>
      <c r="E99" s="55">
        <f t="shared" si="3"/>
        <v>0</v>
      </c>
      <c r="F99" s="55">
        <f t="shared" si="0"/>
        <v>0</v>
      </c>
      <c r="G99" s="55">
        <f t="shared" si="1"/>
        <v>0</v>
      </c>
      <c r="H99" s="55">
        <f t="shared" si="2"/>
        <v>0</v>
      </c>
    </row>
    <row r="100" spans="1:8" x14ac:dyDescent="0.25">
      <c r="A100" s="3"/>
      <c r="B100" s="53"/>
      <c r="C100" s="3"/>
      <c r="E100" s="55">
        <f t="shared" si="3"/>
        <v>0</v>
      </c>
      <c r="F100" s="55">
        <f t="shared" si="0"/>
        <v>0</v>
      </c>
      <c r="G100" s="55">
        <f t="shared" si="1"/>
        <v>0</v>
      </c>
      <c r="H100" s="55">
        <f t="shared" si="2"/>
        <v>0</v>
      </c>
    </row>
    <row r="101" spans="1:8" x14ac:dyDescent="0.25">
      <c r="A101" s="3"/>
      <c r="B101" s="53"/>
      <c r="C101" s="3"/>
      <c r="E101" s="55">
        <f t="shared" si="3"/>
        <v>0</v>
      </c>
      <c r="F101" s="55">
        <f t="shared" si="0"/>
        <v>0</v>
      </c>
      <c r="G101" s="55">
        <f t="shared" si="1"/>
        <v>0</v>
      </c>
      <c r="H101" s="55">
        <f t="shared" si="2"/>
        <v>0</v>
      </c>
    </row>
    <row r="102" spans="1:8" x14ac:dyDescent="0.25">
      <c r="A102" s="3"/>
      <c r="B102" s="53"/>
      <c r="C102" s="3"/>
      <c r="E102" s="55">
        <f t="shared" si="3"/>
        <v>0</v>
      </c>
      <c r="F102" s="55">
        <f t="shared" ref="F102:F133" si="4">IF(ISNUMBER(VLOOKUP(C102,$I$29:$K$34,2,FALSE)),VLOOKUP(C102,$I$29:$K$34,2,FALSE),0)*B102</f>
        <v>0</v>
      </c>
      <c r="G102" s="55">
        <f t="shared" ref="G102:G133" si="5">IF(ISNUMBER(VLOOKUP(C102,$I$29:$K$34,3,FALSE)),VLOOKUP(C102,$I$29:$K$34,3,FALSE),0)*B102</f>
        <v>0</v>
      </c>
      <c r="H102" s="55">
        <f t="shared" ref="H102:H133" si="6">IF(ISNUMBER(VLOOKUP(C102,$I$29:$L$34,4,FALSE)),VLOOKUP(C102,$I$29:$L$34,4,FALSE),0)*B102</f>
        <v>0</v>
      </c>
    </row>
    <row r="103" spans="1:8" x14ac:dyDescent="0.25">
      <c r="A103" s="3"/>
      <c r="B103" s="53"/>
      <c r="C103" s="3"/>
      <c r="E103" s="55">
        <f t="shared" si="3"/>
        <v>0</v>
      </c>
      <c r="F103" s="55">
        <f t="shared" si="4"/>
        <v>0</v>
      </c>
      <c r="G103" s="55">
        <f t="shared" si="5"/>
        <v>0</v>
      </c>
      <c r="H103" s="55">
        <f t="shared" si="6"/>
        <v>0</v>
      </c>
    </row>
    <row r="104" spans="1:8" x14ac:dyDescent="0.25">
      <c r="A104" s="3"/>
      <c r="B104" s="53"/>
      <c r="C104" s="3"/>
      <c r="E104" s="55">
        <f t="shared" si="3"/>
        <v>0</v>
      </c>
      <c r="F104" s="55">
        <f t="shared" si="4"/>
        <v>0</v>
      </c>
      <c r="G104" s="55">
        <f t="shared" si="5"/>
        <v>0</v>
      </c>
      <c r="H104" s="55">
        <f t="shared" si="6"/>
        <v>0</v>
      </c>
    </row>
    <row r="105" spans="1:8" x14ac:dyDescent="0.25">
      <c r="A105" s="3"/>
      <c r="B105" s="53"/>
      <c r="C105" s="3"/>
      <c r="E105" s="55">
        <f t="shared" si="3"/>
        <v>0</v>
      </c>
      <c r="F105" s="55">
        <f t="shared" si="4"/>
        <v>0</v>
      </c>
      <c r="G105" s="55">
        <f t="shared" si="5"/>
        <v>0</v>
      </c>
      <c r="H105" s="55">
        <f t="shared" si="6"/>
        <v>0</v>
      </c>
    </row>
    <row r="106" spans="1:8" x14ac:dyDescent="0.25">
      <c r="A106" s="3"/>
      <c r="B106" s="53"/>
      <c r="C106" s="3"/>
      <c r="E106" s="55">
        <f t="shared" si="3"/>
        <v>0</v>
      </c>
      <c r="F106" s="55">
        <f t="shared" si="4"/>
        <v>0</v>
      </c>
      <c r="G106" s="55">
        <f t="shared" si="5"/>
        <v>0</v>
      </c>
      <c r="H106" s="55">
        <f t="shared" si="6"/>
        <v>0</v>
      </c>
    </row>
    <row r="107" spans="1:8" x14ac:dyDescent="0.25">
      <c r="A107" s="3"/>
      <c r="B107" s="53"/>
      <c r="C107" s="3"/>
      <c r="E107" s="55">
        <f t="shared" si="3"/>
        <v>0</v>
      </c>
      <c r="F107" s="55">
        <f t="shared" si="4"/>
        <v>0</v>
      </c>
      <c r="G107" s="55">
        <f t="shared" si="5"/>
        <v>0</v>
      </c>
      <c r="H107" s="55">
        <f t="shared" si="6"/>
        <v>0</v>
      </c>
    </row>
    <row r="108" spans="1:8" x14ac:dyDescent="0.25">
      <c r="A108" s="3"/>
      <c r="B108" s="53"/>
      <c r="C108" s="3"/>
      <c r="E108" s="55">
        <f t="shared" si="3"/>
        <v>0</v>
      </c>
      <c r="F108" s="55">
        <f t="shared" si="4"/>
        <v>0</v>
      </c>
      <c r="G108" s="55">
        <f t="shared" si="5"/>
        <v>0</v>
      </c>
      <c r="H108" s="55">
        <f t="shared" si="6"/>
        <v>0</v>
      </c>
    </row>
    <row r="109" spans="1:8" x14ac:dyDescent="0.25">
      <c r="A109" s="3"/>
      <c r="B109" s="53"/>
      <c r="C109" s="3"/>
      <c r="E109" s="55">
        <f t="shared" si="3"/>
        <v>0</v>
      </c>
      <c r="F109" s="55">
        <f t="shared" si="4"/>
        <v>0</v>
      </c>
      <c r="G109" s="55">
        <f t="shared" si="5"/>
        <v>0</v>
      </c>
      <c r="H109" s="55">
        <f t="shared" si="6"/>
        <v>0</v>
      </c>
    </row>
    <row r="110" spans="1:8" x14ac:dyDescent="0.25">
      <c r="A110" s="3"/>
      <c r="B110" s="53"/>
      <c r="C110" s="3"/>
      <c r="E110" s="55">
        <f t="shared" si="3"/>
        <v>0</v>
      </c>
      <c r="F110" s="55">
        <f t="shared" si="4"/>
        <v>0</v>
      </c>
      <c r="G110" s="55">
        <f t="shared" si="5"/>
        <v>0</v>
      </c>
      <c r="H110" s="55">
        <f t="shared" si="6"/>
        <v>0</v>
      </c>
    </row>
    <row r="111" spans="1:8" x14ac:dyDescent="0.25">
      <c r="A111" s="3"/>
      <c r="B111" s="53"/>
      <c r="C111" s="3"/>
      <c r="E111" s="55">
        <f t="shared" si="3"/>
        <v>0</v>
      </c>
      <c r="F111" s="55">
        <f t="shared" si="4"/>
        <v>0</v>
      </c>
      <c r="G111" s="55">
        <f t="shared" si="5"/>
        <v>0</v>
      </c>
      <c r="H111" s="55">
        <f t="shared" si="6"/>
        <v>0</v>
      </c>
    </row>
    <row r="112" spans="1:8" x14ac:dyDescent="0.25">
      <c r="A112" s="3"/>
      <c r="B112" s="53"/>
      <c r="C112" s="3"/>
      <c r="E112" s="55">
        <f t="shared" si="3"/>
        <v>0</v>
      </c>
      <c r="F112" s="55">
        <f t="shared" si="4"/>
        <v>0</v>
      </c>
      <c r="G112" s="55">
        <f t="shared" si="5"/>
        <v>0</v>
      </c>
      <c r="H112" s="55">
        <f t="shared" si="6"/>
        <v>0</v>
      </c>
    </row>
    <row r="113" spans="1:8" x14ac:dyDescent="0.25">
      <c r="A113" s="3"/>
      <c r="B113" s="53"/>
      <c r="C113" s="3"/>
      <c r="E113" s="55">
        <f t="shared" si="3"/>
        <v>0</v>
      </c>
      <c r="F113" s="55">
        <f t="shared" si="4"/>
        <v>0</v>
      </c>
      <c r="G113" s="55">
        <f t="shared" si="5"/>
        <v>0</v>
      </c>
      <c r="H113" s="55">
        <f t="shared" si="6"/>
        <v>0</v>
      </c>
    </row>
    <row r="114" spans="1:8" x14ac:dyDescent="0.25">
      <c r="A114" s="3"/>
      <c r="B114" s="53"/>
      <c r="C114" s="3"/>
      <c r="E114" s="55">
        <f t="shared" si="3"/>
        <v>0</v>
      </c>
      <c r="F114" s="55">
        <f t="shared" si="4"/>
        <v>0</v>
      </c>
      <c r="G114" s="55">
        <f t="shared" si="5"/>
        <v>0</v>
      </c>
      <c r="H114" s="55">
        <f t="shared" si="6"/>
        <v>0</v>
      </c>
    </row>
    <row r="115" spans="1:8" x14ac:dyDescent="0.25">
      <c r="A115" s="3"/>
      <c r="B115" s="53"/>
      <c r="C115" s="3"/>
      <c r="E115" s="55">
        <f t="shared" si="3"/>
        <v>0</v>
      </c>
      <c r="F115" s="55">
        <f t="shared" si="4"/>
        <v>0</v>
      </c>
      <c r="G115" s="55">
        <f t="shared" si="5"/>
        <v>0</v>
      </c>
      <c r="H115" s="55">
        <f t="shared" si="6"/>
        <v>0</v>
      </c>
    </row>
    <row r="116" spans="1:8" x14ac:dyDescent="0.25">
      <c r="A116" s="3"/>
      <c r="B116" s="53"/>
      <c r="C116" s="3"/>
      <c r="E116" s="55">
        <f t="shared" si="3"/>
        <v>0</v>
      </c>
      <c r="F116" s="55">
        <f t="shared" si="4"/>
        <v>0</v>
      </c>
      <c r="G116" s="55">
        <f t="shared" si="5"/>
        <v>0</v>
      </c>
      <c r="H116" s="55">
        <f t="shared" si="6"/>
        <v>0</v>
      </c>
    </row>
    <row r="117" spans="1:8" x14ac:dyDescent="0.25">
      <c r="A117" s="3"/>
      <c r="B117" s="53"/>
      <c r="C117" s="3"/>
      <c r="E117" s="55">
        <f t="shared" si="3"/>
        <v>0</v>
      </c>
      <c r="F117" s="55">
        <f t="shared" si="4"/>
        <v>0</v>
      </c>
      <c r="G117" s="55">
        <f t="shared" si="5"/>
        <v>0</v>
      </c>
      <c r="H117" s="55">
        <f t="shared" si="6"/>
        <v>0</v>
      </c>
    </row>
    <row r="118" spans="1:8" x14ac:dyDescent="0.25">
      <c r="A118" s="3"/>
      <c r="B118" s="53"/>
      <c r="C118" s="3"/>
      <c r="E118" s="55">
        <f t="shared" si="3"/>
        <v>0</v>
      </c>
      <c r="F118" s="55">
        <f t="shared" si="4"/>
        <v>0</v>
      </c>
      <c r="G118" s="55">
        <f t="shared" si="5"/>
        <v>0</v>
      </c>
      <c r="H118" s="55">
        <f t="shared" si="6"/>
        <v>0</v>
      </c>
    </row>
    <row r="119" spans="1:8" x14ac:dyDescent="0.25">
      <c r="A119" s="3"/>
      <c r="B119" s="53"/>
      <c r="C119" s="3"/>
      <c r="E119" s="55">
        <f t="shared" si="3"/>
        <v>0</v>
      </c>
      <c r="F119" s="55">
        <f t="shared" si="4"/>
        <v>0</v>
      </c>
      <c r="G119" s="55">
        <f t="shared" si="5"/>
        <v>0</v>
      </c>
      <c r="H119" s="55">
        <f t="shared" si="6"/>
        <v>0</v>
      </c>
    </row>
    <row r="120" spans="1:8" x14ac:dyDescent="0.25">
      <c r="A120" s="3"/>
      <c r="B120" s="53"/>
      <c r="C120" s="3"/>
      <c r="E120" s="55">
        <f t="shared" si="3"/>
        <v>0</v>
      </c>
      <c r="F120" s="55">
        <f t="shared" si="4"/>
        <v>0</v>
      </c>
      <c r="G120" s="55">
        <f t="shared" si="5"/>
        <v>0</v>
      </c>
      <c r="H120" s="55">
        <f t="shared" si="6"/>
        <v>0</v>
      </c>
    </row>
    <row r="121" spans="1:8" x14ac:dyDescent="0.25">
      <c r="A121" s="3"/>
      <c r="B121" s="53"/>
      <c r="C121" s="3"/>
      <c r="E121" s="55">
        <f t="shared" si="3"/>
        <v>0</v>
      </c>
      <c r="F121" s="55">
        <f t="shared" si="4"/>
        <v>0</v>
      </c>
      <c r="G121" s="55">
        <f t="shared" si="5"/>
        <v>0</v>
      </c>
      <c r="H121" s="55">
        <f t="shared" si="6"/>
        <v>0</v>
      </c>
    </row>
    <row r="122" spans="1:8" x14ac:dyDescent="0.25">
      <c r="A122" s="3"/>
      <c r="B122" s="53"/>
      <c r="C122" s="3"/>
      <c r="E122" s="55">
        <f t="shared" si="3"/>
        <v>0</v>
      </c>
      <c r="F122" s="55">
        <f t="shared" si="4"/>
        <v>0</v>
      </c>
      <c r="G122" s="55">
        <f t="shared" si="5"/>
        <v>0</v>
      </c>
      <c r="H122" s="55">
        <f t="shared" si="6"/>
        <v>0</v>
      </c>
    </row>
    <row r="123" spans="1:8" x14ac:dyDescent="0.25">
      <c r="A123" s="3"/>
      <c r="B123" s="53"/>
      <c r="C123" s="3"/>
      <c r="E123" s="55">
        <f t="shared" si="3"/>
        <v>0</v>
      </c>
      <c r="F123" s="55">
        <f t="shared" si="4"/>
        <v>0</v>
      </c>
      <c r="G123" s="55">
        <f t="shared" si="5"/>
        <v>0</v>
      </c>
      <c r="H123" s="55">
        <f t="shared" si="6"/>
        <v>0</v>
      </c>
    </row>
    <row r="124" spans="1:8" x14ac:dyDescent="0.25">
      <c r="A124" s="3"/>
      <c r="B124" s="53"/>
      <c r="C124" s="3"/>
      <c r="E124" s="55">
        <f t="shared" si="3"/>
        <v>0</v>
      </c>
      <c r="F124" s="55">
        <f t="shared" si="4"/>
        <v>0</v>
      </c>
      <c r="G124" s="55">
        <f t="shared" si="5"/>
        <v>0</v>
      </c>
      <c r="H124" s="55">
        <f t="shared" si="6"/>
        <v>0</v>
      </c>
    </row>
    <row r="125" spans="1:8" x14ac:dyDescent="0.25">
      <c r="A125" s="3"/>
      <c r="B125" s="53"/>
      <c r="C125" s="3"/>
      <c r="E125" s="55">
        <f t="shared" si="3"/>
        <v>0</v>
      </c>
      <c r="F125" s="55">
        <f t="shared" si="4"/>
        <v>0</v>
      </c>
      <c r="G125" s="55">
        <f t="shared" si="5"/>
        <v>0</v>
      </c>
      <c r="H125" s="55">
        <f t="shared" si="6"/>
        <v>0</v>
      </c>
    </row>
    <row r="126" spans="1:8" x14ac:dyDescent="0.25">
      <c r="A126" s="3"/>
      <c r="B126" s="53"/>
      <c r="C126" s="3"/>
      <c r="E126" s="55">
        <f t="shared" si="3"/>
        <v>0</v>
      </c>
      <c r="F126" s="55">
        <f t="shared" si="4"/>
        <v>0</v>
      </c>
      <c r="G126" s="55">
        <f t="shared" si="5"/>
        <v>0</v>
      </c>
      <c r="H126" s="55">
        <f t="shared" si="6"/>
        <v>0</v>
      </c>
    </row>
    <row r="127" spans="1:8" x14ac:dyDescent="0.25">
      <c r="A127" s="3"/>
      <c r="B127" s="53"/>
      <c r="C127" s="3"/>
      <c r="E127" s="55">
        <f t="shared" si="3"/>
        <v>0</v>
      </c>
      <c r="F127" s="55">
        <f t="shared" si="4"/>
        <v>0</v>
      </c>
      <c r="G127" s="55">
        <f t="shared" si="5"/>
        <v>0</v>
      </c>
      <c r="H127" s="55">
        <f t="shared" si="6"/>
        <v>0</v>
      </c>
    </row>
    <row r="128" spans="1:8" x14ac:dyDescent="0.25">
      <c r="A128" s="3"/>
      <c r="B128" s="53"/>
      <c r="C128" s="3"/>
      <c r="E128" s="55">
        <f t="shared" si="3"/>
        <v>0</v>
      </c>
      <c r="F128" s="55">
        <f t="shared" si="4"/>
        <v>0</v>
      </c>
      <c r="G128" s="55">
        <f t="shared" si="5"/>
        <v>0</v>
      </c>
      <c r="H128" s="55">
        <f t="shared" si="6"/>
        <v>0</v>
      </c>
    </row>
    <row r="129" spans="1:8" x14ac:dyDescent="0.25">
      <c r="A129" s="3"/>
      <c r="B129" s="53"/>
      <c r="C129" s="3"/>
      <c r="E129" s="55">
        <f t="shared" si="3"/>
        <v>0</v>
      </c>
      <c r="F129" s="55">
        <f t="shared" si="4"/>
        <v>0</v>
      </c>
      <c r="G129" s="55">
        <f t="shared" si="5"/>
        <v>0</v>
      </c>
      <c r="H129" s="55">
        <f t="shared" si="6"/>
        <v>0</v>
      </c>
    </row>
    <row r="130" spans="1:8" x14ac:dyDescent="0.25">
      <c r="A130" s="3"/>
      <c r="B130" s="53"/>
      <c r="C130" s="3"/>
      <c r="E130" s="55">
        <f t="shared" si="3"/>
        <v>0</v>
      </c>
      <c r="F130" s="55">
        <f t="shared" si="4"/>
        <v>0</v>
      </c>
      <c r="G130" s="55">
        <f t="shared" si="5"/>
        <v>0</v>
      </c>
      <c r="H130" s="55">
        <f t="shared" si="6"/>
        <v>0</v>
      </c>
    </row>
    <row r="131" spans="1:8" x14ac:dyDescent="0.25">
      <c r="A131" s="3"/>
      <c r="B131" s="53"/>
      <c r="C131" s="3"/>
      <c r="E131" s="55">
        <f t="shared" si="3"/>
        <v>0</v>
      </c>
      <c r="F131" s="55">
        <f t="shared" si="4"/>
        <v>0</v>
      </c>
      <c r="G131" s="55">
        <f t="shared" si="5"/>
        <v>0</v>
      </c>
      <c r="H131" s="55">
        <f t="shared" si="6"/>
        <v>0</v>
      </c>
    </row>
    <row r="132" spans="1:8" x14ac:dyDescent="0.25">
      <c r="A132" s="3"/>
      <c r="B132" s="53"/>
      <c r="C132" s="3"/>
      <c r="E132" s="55">
        <f t="shared" si="3"/>
        <v>0</v>
      </c>
      <c r="F132" s="55">
        <f t="shared" si="4"/>
        <v>0</v>
      </c>
      <c r="G132" s="55">
        <f t="shared" si="5"/>
        <v>0</v>
      </c>
      <c r="H132" s="55">
        <f t="shared" si="6"/>
        <v>0</v>
      </c>
    </row>
    <row r="133" spans="1:8" x14ac:dyDescent="0.25">
      <c r="A133" s="3"/>
      <c r="B133" s="53"/>
      <c r="C133" s="3"/>
      <c r="E133" s="55">
        <f t="shared" si="3"/>
        <v>0</v>
      </c>
      <c r="F133" s="55">
        <f t="shared" si="4"/>
        <v>0</v>
      </c>
      <c r="G133" s="55">
        <f t="shared" si="5"/>
        <v>0</v>
      </c>
      <c r="H133" s="55">
        <f t="shared" si="6"/>
        <v>0</v>
      </c>
    </row>
    <row r="134" spans="1:8" x14ac:dyDescent="0.25">
      <c r="A134" s="3"/>
      <c r="B134" s="53"/>
      <c r="C134" s="3"/>
      <c r="E134" s="55">
        <f t="shared" si="3"/>
        <v>0</v>
      </c>
      <c r="F134" s="55">
        <f t="shared" ref="F134:F169" si="7">IF(ISNUMBER(VLOOKUP(C134,$I$29:$K$34,2,FALSE)),VLOOKUP(C134,$I$29:$K$34,2,FALSE),0)*B134</f>
        <v>0</v>
      </c>
      <c r="G134" s="55">
        <f t="shared" ref="G134:G169" si="8">IF(ISNUMBER(VLOOKUP(C134,$I$29:$K$34,3,FALSE)),VLOOKUP(C134,$I$29:$K$34,3,FALSE),0)*B134</f>
        <v>0</v>
      </c>
      <c r="H134" s="55">
        <f t="shared" ref="H134:H169" si="9">IF(ISNUMBER(VLOOKUP(C134,$I$29:$L$34,4,FALSE)),VLOOKUP(C134,$I$29:$L$34,4,FALSE),0)*B134</f>
        <v>0</v>
      </c>
    </row>
    <row r="135" spans="1:8" x14ac:dyDescent="0.25">
      <c r="A135" s="3"/>
      <c r="B135" s="53"/>
      <c r="C135" s="3"/>
      <c r="E135" s="55">
        <f t="shared" ref="E135:E169" si="10">IF(C135="nav komercdarbība",0.8*B135,0)</f>
        <v>0</v>
      </c>
      <c r="F135" s="55">
        <f t="shared" si="7"/>
        <v>0</v>
      </c>
      <c r="G135" s="55">
        <f t="shared" si="8"/>
        <v>0</v>
      </c>
      <c r="H135" s="55">
        <f t="shared" si="9"/>
        <v>0</v>
      </c>
    </row>
    <row r="136" spans="1:8" x14ac:dyDescent="0.25">
      <c r="A136" s="3"/>
      <c r="B136" s="53"/>
      <c r="C136" s="3"/>
      <c r="E136" s="55">
        <f t="shared" si="10"/>
        <v>0</v>
      </c>
      <c r="F136" s="55">
        <f t="shared" si="7"/>
        <v>0</v>
      </c>
      <c r="G136" s="55">
        <f t="shared" si="8"/>
        <v>0</v>
      </c>
      <c r="H136" s="55">
        <f t="shared" si="9"/>
        <v>0</v>
      </c>
    </row>
    <row r="137" spans="1:8" x14ac:dyDescent="0.25">
      <c r="A137" s="3"/>
      <c r="B137" s="53"/>
      <c r="C137" s="3"/>
      <c r="E137" s="55">
        <f t="shared" si="10"/>
        <v>0</v>
      </c>
      <c r="F137" s="55">
        <f t="shared" si="7"/>
        <v>0</v>
      </c>
      <c r="G137" s="55">
        <f t="shared" si="8"/>
        <v>0</v>
      </c>
      <c r="H137" s="55">
        <f t="shared" si="9"/>
        <v>0</v>
      </c>
    </row>
    <row r="138" spans="1:8" x14ac:dyDescent="0.25">
      <c r="A138" s="3"/>
      <c r="B138" s="53"/>
      <c r="C138" s="3"/>
      <c r="E138" s="55">
        <f t="shared" si="10"/>
        <v>0</v>
      </c>
      <c r="F138" s="55">
        <f t="shared" si="7"/>
        <v>0</v>
      </c>
      <c r="G138" s="55">
        <f t="shared" si="8"/>
        <v>0</v>
      </c>
      <c r="H138" s="55">
        <f t="shared" si="9"/>
        <v>0</v>
      </c>
    </row>
    <row r="139" spans="1:8" x14ac:dyDescent="0.25">
      <c r="A139" s="3"/>
      <c r="B139" s="53"/>
      <c r="C139" s="3"/>
      <c r="E139" s="55">
        <f t="shared" si="10"/>
        <v>0</v>
      </c>
      <c r="F139" s="55">
        <f t="shared" si="7"/>
        <v>0</v>
      </c>
      <c r="G139" s="55">
        <f t="shared" si="8"/>
        <v>0</v>
      </c>
      <c r="H139" s="55">
        <f t="shared" si="9"/>
        <v>0</v>
      </c>
    </row>
    <row r="140" spans="1:8" x14ac:dyDescent="0.25">
      <c r="A140" s="3"/>
      <c r="B140" s="53"/>
      <c r="C140" s="3"/>
      <c r="E140" s="55">
        <f t="shared" si="10"/>
        <v>0</v>
      </c>
      <c r="F140" s="55">
        <f t="shared" si="7"/>
        <v>0</v>
      </c>
      <c r="G140" s="55">
        <f t="shared" si="8"/>
        <v>0</v>
      </c>
      <c r="H140" s="55">
        <f t="shared" si="9"/>
        <v>0</v>
      </c>
    </row>
    <row r="141" spans="1:8" x14ac:dyDescent="0.25">
      <c r="A141" s="3"/>
      <c r="B141" s="53"/>
      <c r="C141" s="3"/>
      <c r="E141" s="55">
        <f t="shared" si="10"/>
        <v>0</v>
      </c>
      <c r="F141" s="55">
        <f t="shared" si="7"/>
        <v>0</v>
      </c>
      <c r="G141" s="55">
        <f t="shared" si="8"/>
        <v>0</v>
      </c>
      <c r="H141" s="55">
        <f t="shared" si="9"/>
        <v>0</v>
      </c>
    </row>
    <row r="142" spans="1:8" x14ac:dyDescent="0.25">
      <c r="A142" s="3"/>
      <c r="B142" s="53"/>
      <c r="C142" s="3"/>
      <c r="E142" s="55">
        <f t="shared" si="10"/>
        <v>0</v>
      </c>
      <c r="F142" s="55">
        <f t="shared" si="7"/>
        <v>0</v>
      </c>
      <c r="G142" s="55">
        <f t="shared" si="8"/>
        <v>0</v>
      </c>
      <c r="H142" s="55">
        <f t="shared" si="9"/>
        <v>0</v>
      </c>
    </row>
    <row r="143" spans="1:8" x14ac:dyDescent="0.25">
      <c r="A143" s="3"/>
      <c r="B143" s="53"/>
      <c r="C143" s="3"/>
      <c r="E143" s="55">
        <f t="shared" si="10"/>
        <v>0</v>
      </c>
      <c r="F143" s="55">
        <f t="shared" si="7"/>
        <v>0</v>
      </c>
      <c r="G143" s="55">
        <f t="shared" si="8"/>
        <v>0</v>
      </c>
      <c r="H143" s="55">
        <f t="shared" si="9"/>
        <v>0</v>
      </c>
    </row>
    <row r="144" spans="1:8" x14ac:dyDescent="0.25">
      <c r="A144" s="3"/>
      <c r="B144" s="53"/>
      <c r="C144" s="3"/>
      <c r="E144" s="55">
        <f t="shared" si="10"/>
        <v>0</v>
      </c>
      <c r="F144" s="55">
        <f t="shared" si="7"/>
        <v>0</v>
      </c>
      <c r="G144" s="55">
        <f t="shared" si="8"/>
        <v>0</v>
      </c>
      <c r="H144" s="55">
        <f t="shared" si="9"/>
        <v>0</v>
      </c>
    </row>
    <row r="145" spans="1:8" x14ac:dyDescent="0.25">
      <c r="A145" s="3"/>
      <c r="B145" s="53"/>
      <c r="C145" s="3"/>
      <c r="E145" s="55">
        <f t="shared" si="10"/>
        <v>0</v>
      </c>
      <c r="F145" s="55">
        <f t="shared" si="7"/>
        <v>0</v>
      </c>
      <c r="G145" s="55">
        <f t="shared" si="8"/>
        <v>0</v>
      </c>
      <c r="H145" s="55">
        <f t="shared" si="9"/>
        <v>0</v>
      </c>
    </row>
    <row r="146" spans="1:8" x14ac:dyDescent="0.25">
      <c r="A146" s="3"/>
      <c r="B146" s="53"/>
      <c r="C146" s="3"/>
      <c r="E146" s="55">
        <f t="shared" si="10"/>
        <v>0</v>
      </c>
      <c r="F146" s="55">
        <f t="shared" si="7"/>
        <v>0</v>
      </c>
      <c r="G146" s="55">
        <f t="shared" si="8"/>
        <v>0</v>
      </c>
      <c r="H146" s="55">
        <f t="shared" si="9"/>
        <v>0</v>
      </c>
    </row>
    <row r="147" spans="1:8" x14ac:dyDescent="0.25">
      <c r="A147" s="3"/>
      <c r="B147" s="53"/>
      <c r="C147" s="3"/>
      <c r="E147" s="55">
        <f t="shared" si="10"/>
        <v>0</v>
      </c>
      <c r="F147" s="55">
        <f t="shared" si="7"/>
        <v>0</v>
      </c>
      <c r="G147" s="55">
        <f t="shared" si="8"/>
        <v>0</v>
      </c>
      <c r="H147" s="55">
        <f t="shared" si="9"/>
        <v>0</v>
      </c>
    </row>
    <row r="148" spans="1:8" x14ac:dyDescent="0.25">
      <c r="A148" s="3"/>
      <c r="B148" s="53"/>
      <c r="C148" s="3"/>
      <c r="E148" s="55">
        <f t="shared" si="10"/>
        <v>0</v>
      </c>
      <c r="F148" s="55">
        <f t="shared" si="7"/>
        <v>0</v>
      </c>
      <c r="G148" s="55">
        <f t="shared" si="8"/>
        <v>0</v>
      </c>
      <c r="H148" s="55">
        <f t="shared" si="9"/>
        <v>0</v>
      </c>
    </row>
    <row r="149" spans="1:8" x14ac:dyDescent="0.25">
      <c r="A149" s="3"/>
      <c r="B149" s="53"/>
      <c r="C149" s="3"/>
      <c r="E149" s="55">
        <f t="shared" si="10"/>
        <v>0</v>
      </c>
      <c r="F149" s="55">
        <f t="shared" si="7"/>
        <v>0</v>
      </c>
      <c r="G149" s="55">
        <f t="shared" si="8"/>
        <v>0</v>
      </c>
      <c r="H149" s="55">
        <f t="shared" si="9"/>
        <v>0</v>
      </c>
    </row>
    <row r="150" spans="1:8" x14ac:dyDescent="0.25">
      <c r="A150" s="3"/>
      <c r="B150" s="53"/>
      <c r="C150" s="3"/>
      <c r="E150" s="55">
        <f t="shared" si="10"/>
        <v>0</v>
      </c>
      <c r="F150" s="55">
        <f t="shared" si="7"/>
        <v>0</v>
      </c>
      <c r="G150" s="55">
        <f t="shared" si="8"/>
        <v>0</v>
      </c>
      <c r="H150" s="55">
        <f t="shared" si="9"/>
        <v>0</v>
      </c>
    </row>
    <row r="151" spans="1:8" x14ac:dyDescent="0.25">
      <c r="A151" s="3"/>
      <c r="B151" s="53"/>
      <c r="C151" s="3"/>
      <c r="E151" s="55">
        <f t="shared" si="10"/>
        <v>0</v>
      </c>
      <c r="F151" s="55">
        <f t="shared" si="7"/>
        <v>0</v>
      </c>
      <c r="G151" s="55">
        <f t="shared" si="8"/>
        <v>0</v>
      </c>
      <c r="H151" s="55">
        <f t="shared" si="9"/>
        <v>0</v>
      </c>
    </row>
    <row r="152" spans="1:8" x14ac:dyDescent="0.25">
      <c r="A152" s="3"/>
      <c r="B152" s="53"/>
      <c r="C152" s="3"/>
      <c r="E152" s="55">
        <f t="shared" si="10"/>
        <v>0</v>
      </c>
      <c r="F152" s="55">
        <f t="shared" si="7"/>
        <v>0</v>
      </c>
      <c r="G152" s="55">
        <f t="shared" si="8"/>
        <v>0</v>
      </c>
      <c r="H152" s="55">
        <f t="shared" si="9"/>
        <v>0</v>
      </c>
    </row>
    <row r="153" spans="1:8" x14ac:dyDescent="0.25">
      <c r="A153" s="3"/>
      <c r="B153" s="53"/>
      <c r="C153" s="3"/>
      <c r="E153" s="55">
        <f t="shared" si="10"/>
        <v>0</v>
      </c>
      <c r="F153" s="55">
        <f t="shared" si="7"/>
        <v>0</v>
      </c>
      <c r="G153" s="55">
        <f t="shared" si="8"/>
        <v>0</v>
      </c>
      <c r="H153" s="55">
        <f t="shared" si="9"/>
        <v>0</v>
      </c>
    </row>
    <row r="154" spans="1:8" x14ac:dyDescent="0.25">
      <c r="A154" s="3"/>
      <c r="B154" s="53"/>
      <c r="C154" s="3"/>
      <c r="E154" s="55">
        <f t="shared" si="10"/>
        <v>0</v>
      </c>
      <c r="F154" s="55">
        <f t="shared" si="7"/>
        <v>0</v>
      </c>
      <c r="G154" s="55">
        <f t="shared" si="8"/>
        <v>0</v>
      </c>
      <c r="H154" s="55">
        <f t="shared" si="9"/>
        <v>0</v>
      </c>
    </row>
    <row r="155" spans="1:8" x14ac:dyDescent="0.25">
      <c r="A155" s="3"/>
      <c r="B155" s="53"/>
      <c r="C155" s="3"/>
      <c r="E155" s="55">
        <f t="shared" si="10"/>
        <v>0</v>
      </c>
      <c r="F155" s="55">
        <f t="shared" si="7"/>
        <v>0</v>
      </c>
      <c r="G155" s="55">
        <f t="shared" si="8"/>
        <v>0</v>
      </c>
      <c r="H155" s="55">
        <f t="shared" si="9"/>
        <v>0</v>
      </c>
    </row>
    <row r="156" spans="1:8" x14ac:dyDescent="0.25">
      <c r="A156" s="3"/>
      <c r="B156" s="53"/>
      <c r="C156" s="3"/>
      <c r="E156" s="55">
        <f t="shared" si="10"/>
        <v>0</v>
      </c>
      <c r="F156" s="55">
        <f t="shared" si="7"/>
        <v>0</v>
      </c>
      <c r="G156" s="55">
        <f t="shared" si="8"/>
        <v>0</v>
      </c>
      <c r="H156" s="55">
        <f t="shared" si="9"/>
        <v>0</v>
      </c>
    </row>
    <row r="157" spans="1:8" x14ac:dyDescent="0.25">
      <c r="A157" s="3"/>
      <c r="B157" s="53"/>
      <c r="C157" s="3"/>
      <c r="E157" s="55">
        <f t="shared" si="10"/>
        <v>0</v>
      </c>
      <c r="F157" s="55">
        <f t="shared" si="7"/>
        <v>0</v>
      </c>
      <c r="G157" s="55">
        <f t="shared" si="8"/>
        <v>0</v>
      </c>
      <c r="H157" s="55">
        <f t="shared" si="9"/>
        <v>0</v>
      </c>
    </row>
    <row r="158" spans="1:8" x14ac:dyDescent="0.25">
      <c r="A158" s="3"/>
      <c r="B158" s="53"/>
      <c r="C158" s="3"/>
      <c r="E158" s="55">
        <f t="shared" si="10"/>
        <v>0</v>
      </c>
      <c r="F158" s="55">
        <f t="shared" si="7"/>
        <v>0</v>
      </c>
      <c r="G158" s="55">
        <f t="shared" si="8"/>
        <v>0</v>
      </c>
      <c r="H158" s="55">
        <f t="shared" si="9"/>
        <v>0</v>
      </c>
    </row>
    <row r="159" spans="1:8" x14ac:dyDescent="0.25">
      <c r="A159" s="3"/>
      <c r="B159" s="53"/>
      <c r="C159" s="3"/>
      <c r="E159" s="55">
        <f t="shared" si="10"/>
        <v>0</v>
      </c>
      <c r="F159" s="55">
        <f t="shared" si="7"/>
        <v>0</v>
      </c>
      <c r="G159" s="55">
        <f t="shared" si="8"/>
        <v>0</v>
      </c>
      <c r="H159" s="55">
        <f t="shared" si="9"/>
        <v>0</v>
      </c>
    </row>
    <row r="160" spans="1:8" x14ac:dyDescent="0.25">
      <c r="A160" s="3"/>
      <c r="B160" s="53"/>
      <c r="C160" s="3"/>
      <c r="E160" s="55">
        <f t="shared" si="10"/>
        <v>0</v>
      </c>
      <c r="F160" s="55">
        <f t="shared" si="7"/>
        <v>0</v>
      </c>
      <c r="G160" s="55">
        <f t="shared" si="8"/>
        <v>0</v>
      </c>
      <c r="H160" s="55">
        <f t="shared" si="9"/>
        <v>0</v>
      </c>
    </row>
    <row r="161" spans="1:8" x14ac:dyDescent="0.25">
      <c r="A161" s="3"/>
      <c r="B161" s="53"/>
      <c r="C161" s="3"/>
      <c r="E161" s="55">
        <f t="shared" si="10"/>
        <v>0</v>
      </c>
      <c r="F161" s="55">
        <f t="shared" si="7"/>
        <v>0</v>
      </c>
      <c r="G161" s="55">
        <f t="shared" si="8"/>
        <v>0</v>
      </c>
      <c r="H161" s="55">
        <f t="shared" si="9"/>
        <v>0</v>
      </c>
    </row>
    <row r="162" spans="1:8" x14ac:dyDescent="0.25">
      <c r="A162" s="3"/>
      <c r="B162" s="53"/>
      <c r="C162" s="3"/>
      <c r="E162" s="55">
        <f t="shared" si="10"/>
        <v>0</v>
      </c>
      <c r="F162" s="55">
        <f t="shared" si="7"/>
        <v>0</v>
      </c>
      <c r="G162" s="55">
        <f t="shared" si="8"/>
        <v>0</v>
      </c>
      <c r="H162" s="55">
        <f t="shared" si="9"/>
        <v>0</v>
      </c>
    </row>
    <row r="163" spans="1:8" x14ac:dyDescent="0.25">
      <c r="A163" s="3"/>
      <c r="B163" s="53"/>
      <c r="C163" s="3"/>
      <c r="E163" s="55">
        <f t="shared" si="10"/>
        <v>0</v>
      </c>
      <c r="F163" s="55">
        <f t="shared" si="7"/>
        <v>0</v>
      </c>
      <c r="G163" s="55">
        <f t="shared" si="8"/>
        <v>0</v>
      </c>
      <c r="H163" s="55">
        <f t="shared" si="9"/>
        <v>0</v>
      </c>
    </row>
    <row r="164" spans="1:8" x14ac:dyDescent="0.25">
      <c r="A164" s="3"/>
      <c r="B164" s="53"/>
      <c r="C164" s="3"/>
      <c r="E164" s="55">
        <f t="shared" si="10"/>
        <v>0</v>
      </c>
      <c r="F164" s="55">
        <f t="shared" si="7"/>
        <v>0</v>
      </c>
      <c r="G164" s="55">
        <f t="shared" si="8"/>
        <v>0</v>
      </c>
      <c r="H164" s="55">
        <f t="shared" si="9"/>
        <v>0</v>
      </c>
    </row>
    <row r="165" spans="1:8" x14ac:dyDescent="0.25">
      <c r="A165" s="3"/>
      <c r="B165" s="53"/>
      <c r="C165" s="3"/>
      <c r="E165" s="55">
        <f t="shared" si="10"/>
        <v>0</v>
      </c>
      <c r="F165" s="55">
        <f t="shared" si="7"/>
        <v>0</v>
      </c>
      <c r="G165" s="55">
        <f t="shared" si="8"/>
        <v>0</v>
      </c>
      <c r="H165" s="55">
        <f t="shared" si="9"/>
        <v>0</v>
      </c>
    </row>
    <row r="166" spans="1:8" x14ac:dyDescent="0.25">
      <c r="A166" s="3"/>
      <c r="B166" s="53"/>
      <c r="C166" s="3"/>
      <c r="E166" s="55">
        <f t="shared" si="10"/>
        <v>0</v>
      </c>
      <c r="F166" s="55">
        <f t="shared" si="7"/>
        <v>0</v>
      </c>
      <c r="G166" s="55">
        <f t="shared" si="8"/>
        <v>0</v>
      </c>
      <c r="H166" s="55">
        <f t="shared" si="9"/>
        <v>0</v>
      </c>
    </row>
    <row r="167" spans="1:8" x14ac:dyDescent="0.25">
      <c r="A167" s="3"/>
      <c r="B167" s="53"/>
      <c r="C167" s="3"/>
      <c r="E167" s="55">
        <f t="shared" si="10"/>
        <v>0</v>
      </c>
      <c r="F167" s="55">
        <f t="shared" si="7"/>
        <v>0</v>
      </c>
      <c r="G167" s="55">
        <f t="shared" si="8"/>
        <v>0</v>
      </c>
      <c r="H167" s="55">
        <f t="shared" si="9"/>
        <v>0</v>
      </c>
    </row>
    <row r="168" spans="1:8" x14ac:dyDescent="0.25">
      <c r="A168" s="3"/>
      <c r="B168" s="53"/>
      <c r="C168" s="3"/>
      <c r="E168" s="55">
        <f t="shared" si="10"/>
        <v>0</v>
      </c>
      <c r="F168" s="55">
        <f t="shared" si="7"/>
        <v>0</v>
      </c>
      <c r="G168" s="55">
        <f t="shared" si="8"/>
        <v>0</v>
      </c>
      <c r="H168" s="55">
        <f t="shared" si="9"/>
        <v>0</v>
      </c>
    </row>
    <row r="169" spans="1:8" x14ac:dyDescent="0.25">
      <c r="A169" s="3"/>
      <c r="B169" s="53"/>
      <c r="C169" s="3"/>
      <c r="E169" s="55">
        <f t="shared" si="10"/>
        <v>0</v>
      </c>
      <c r="F169" s="55">
        <f t="shared" si="7"/>
        <v>0</v>
      </c>
      <c r="G169" s="55">
        <f t="shared" si="8"/>
        <v>0</v>
      </c>
      <c r="H169" s="55">
        <f t="shared" si="9"/>
        <v>0</v>
      </c>
    </row>
    <row r="170" spans="1:8" x14ac:dyDescent="0.25"/>
    <row r="171" spans="1:8" x14ac:dyDescent="0.25"/>
    <row r="172" spans="1:8" x14ac:dyDescent="0.25"/>
  </sheetData>
  <mergeCells count="9">
    <mergeCell ref="A68:B68"/>
    <mergeCell ref="B63:C63"/>
    <mergeCell ref="B1:C1"/>
    <mergeCell ref="B2:C2"/>
    <mergeCell ref="B11:C11"/>
    <mergeCell ref="B3:C3"/>
    <mergeCell ref="B66:C66"/>
    <mergeCell ref="B64:C64"/>
    <mergeCell ref="B65:C65"/>
  </mergeCells>
  <conditionalFormatting sqref="A14:B18 A21:B25">
    <cfRule type="expression" dxfId="22" priority="51">
      <formula>OR(AND($B14&gt;0,$A14=""),AND($B14="",$A14&lt;&gt;""))</formula>
    </cfRule>
  </conditionalFormatting>
  <conditionalFormatting sqref="A6:C11">
    <cfRule type="expression" dxfId="21" priority="1">
      <formula>$B$2="6.5. apakšpunkts: Energokopiena"</formula>
    </cfRule>
  </conditionalFormatting>
  <conditionalFormatting sqref="A68:C169">
    <cfRule type="expression" dxfId="20" priority="8">
      <formula>$B$3&lt;&gt;"jāveic komercdarbības aprēķins"</formula>
    </cfRule>
  </conditionalFormatting>
  <conditionalFormatting sqref="B2:B4">
    <cfRule type="cellIs" dxfId="19" priority="30" operator="equal">
      <formula>"izvēle.."</formula>
    </cfRule>
  </conditionalFormatting>
  <conditionalFormatting sqref="B4">
    <cfRule type="containsBlanks" dxfId="18" priority="4">
      <formula>LEN(TRIM(B4))=0</formula>
    </cfRule>
  </conditionalFormatting>
  <conditionalFormatting sqref="B6:B10">
    <cfRule type="containsBlanks" dxfId="17" priority="6">
      <formula>LEN(TRIM(B6))=0</formula>
    </cfRule>
  </conditionalFormatting>
  <conditionalFormatting sqref="B19">
    <cfRule type="cellIs" dxfId="16" priority="15" operator="notEqual">
      <formula>1</formula>
    </cfRule>
  </conditionalFormatting>
  <conditionalFormatting sqref="B26">
    <cfRule type="cellIs" dxfId="15" priority="16" operator="notEqual">
      <formula>1</formula>
    </cfRule>
  </conditionalFormatting>
  <conditionalFormatting sqref="B70:B169">
    <cfRule type="expression" dxfId="14" priority="12">
      <formula>SUM($B$70:$B$169)&lt;&gt;1</formula>
    </cfRule>
  </conditionalFormatting>
  <conditionalFormatting sqref="B1:C1">
    <cfRule type="cellIs" dxfId="13" priority="29" operator="equal">
      <formula>"nosaukums.."</formula>
    </cfRule>
  </conditionalFormatting>
  <conditionalFormatting sqref="B2:C3">
    <cfRule type="containsBlanks" dxfId="12" priority="2">
      <formula>LEN(TRIM(B2))=0</formula>
    </cfRule>
  </conditionalFormatting>
  <conditionalFormatting sqref="B11:C11">
    <cfRule type="containsBlanks" dxfId="11" priority="5">
      <formula>LEN(TRIM(B11))=0</formula>
    </cfRule>
  </conditionalFormatting>
  <conditionalFormatting sqref="B63:C66">
    <cfRule type="expression" dxfId="10" priority="19">
      <formula>B63="OK"</formula>
    </cfRule>
  </conditionalFormatting>
  <conditionalFormatting sqref="C14:C18">
    <cfRule type="expression" dxfId="9" priority="14">
      <formula>AND(C14=0,A14="siltumenerģija no centralizētās siltumapgādes sistēmas, no konkrēta piegādātāja")</formula>
    </cfRule>
  </conditionalFormatting>
  <conditionalFormatting sqref="C21:C25">
    <cfRule type="expression" dxfId="8" priority="13">
      <formula>AND(C21=0,A21="siltumenerģija no centralizētās siltumapgādes sistēmas, no konkrēta piegādātāja")</formula>
    </cfRule>
  </conditionalFormatting>
  <conditionalFormatting sqref="E70:E169">
    <cfRule type="expression" dxfId="7" priority="7">
      <formula>SUM($B$70:$B$169)&lt;&gt;1</formula>
    </cfRule>
  </conditionalFormatting>
  <conditionalFormatting sqref="E69:H69">
    <cfRule type="expression" dxfId="6" priority="10">
      <formula>SUM($B$70:$B$169)&lt;&gt;1</formula>
    </cfRule>
  </conditionalFormatting>
  <conditionalFormatting sqref="F70:H169">
    <cfRule type="expression" dxfId="5" priority="9">
      <formula>SUM($B$70:$B$169)&lt;&gt;1</formula>
    </cfRule>
  </conditionalFormatting>
  <dataValidations count="5">
    <dataValidation type="list" allowBlank="1" showInputMessage="1" showErrorMessage="1" sqref="B4" xr:uid="{00000000-0002-0000-0000-000000000000}">
      <formula1>"JĀ,NĒ"</formula1>
    </dataValidation>
    <dataValidation type="list" allowBlank="1" showInputMessage="1" showErrorMessage="1" sqref="A14:A18 A21:A25" xr:uid="{DD204E84-0568-481F-BE1D-6E482F0F1663}">
      <formula1>$A$28:$A$41</formula1>
    </dataValidation>
    <dataValidation type="list" allowBlank="1" showInputMessage="1" showErrorMessage="1" sqref="B2:C2 B4:C4" xr:uid="{79ADB48A-4235-4A38-A002-74176A9C2ABF}">
      <formula1>$C$28:$C$35</formula1>
    </dataValidation>
    <dataValidation type="list" allowBlank="1" showInputMessage="1" showErrorMessage="1" sqref="C70:C169" xr:uid="{AA2A0B62-5BA6-444A-86D7-CC3160CD0CEB}">
      <formula1>"nav komercdarbība,izmaksas ir neattiecināmas,2023/2831 (de minimis),651/2014 (liela komercsabiedrība),651/2014 (vidēja komercsabiedrība),651/2014 (maza komercsabiedrība)"</formula1>
    </dataValidation>
    <dataValidation type="list" allowBlank="1" showInputMessage="1" showErrorMessage="1" sqref="B3:C3" xr:uid="{E41DA372-DF9E-47B8-97D9-489CB1D77085}">
      <formula1>$I$30:$I$35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C0CF-89A0-459E-B26C-EBEABE6EDE04}">
  <dimension ref="A1:N21"/>
  <sheetViews>
    <sheetView topLeftCell="A2" workbookViewId="0">
      <selection activeCell="J3" sqref="J3"/>
    </sheetView>
  </sheetViews>
  <sheetFormatPr defaultColWidth="0" defaultRowHeight="15.75" zeroHeight="1" x14ac:dyDescent="0.25"/>
  <cols>
    <col min="1" max="1" width="5.125" customWidth="1"/>
    <col min="2" max="2" width="45.375" bestFit="1" customWidth="1"/>
    <col min="3" max="3" width="33.375" customWidth="1"/>
    <col min="4" max="4" width="25.125" customWidth="1"/>
    <col min="5" max="5" width="10" customWidth="1"/>
    <col min="6" max="6" width="17.875" customWidth="1"/>
    <col min="7" max="7" width="4.875" customWidth="1"/>
    <col min="8" max="8" width="11.875" customWidth="1"/>
    <col min="9" max="9" width="10.875" customWidth="1"/>
    <col min="10" max="10" width="12.875" customWidth="1"/>
    <col min="11" max="11" width="13.75" customWidth="1"/>
    <col min="12" max="12" width="11.25" customWidth="1"/>
    <col min="13" max="13" width="12.375" customWidth="1"/>
    <col min="14" max="14" width="3" customWidth="1"/>
    <col min="15" max="16384" width="9" hidden="1"/>
  </cols>
  <sheetData>
    <row r="1" spans="1:13" x14ac:dyDescent="0.25">
      <c r="A1" s="76" t="s">
        <v>16</v>
      </c>
      <c r="B1" s="74" t="s">
        <v>85</v>
      </c>
      <c r="C1" s="76" t="s">
        <v>86</v>
      </c>
      <c r="D1" s="76" t="s">
        <v>87</v>
      </c>
      <c r="E1" s="76" t="s">
        <v>88</v>
      </c>
      <c r="F1" s="76"/>
      <c r="H1" s="74" t="s">
        <v>112</v>
      </c>
      <c r="I1" s="75" t="s">
        <v>127</v>
      </c>
      <c r="J1" s="74" t="s">
        <v>128</v>
      </c>
      <c r="K1" s="73" t="s">
        <v>113</v>
      </c>
      <c r="L1" s="73" t="s">
        <v>129</v>
      </c>
      <c r="M1" s="73" t="s">
        <v>102</v>
      </c>
    </row>
    <row r="2" spans="1:13" ht="62.25" customHeight="1" x14ac:dyDescent="0.25">
      <c r="A2" s="76"/>
      <c r="B2" s="74"/>
      <c r="C2" s="76"/>
      <c r="D2" s="76"/>
      <c r="E2" s="27" t="s">
        <v>17</v>
      </c>
      <c r="F2" s="27" t="s">
        <v>89</v>
      </c>
      <c r="H2" s="74"/>
      <c r="I2" s="75"/>
      <c r="J2" s="74"/>
      <c r="K2" s="73"/>
      <c r="L2" s="73"/>
      <c r="M2" s="73"/>
    </row>
    <row r="3" spans="1:13" x14ac:dyDescent="0.25">
      <c r="A3" s="6">
        <v>1</v>
      </c>
      <c r="B3" s="5"/>
      <c r="C3" s="5"/>
      <c r="D3" s="6"/>
      <c r="E3" s="6"/>
      <c r="F3" s="6"/>
      <c r="G3" s="17"/>
      <c r="H3" s="6"/>
      <c r="I3" s="33">
        <f>IF(B3="saules kolektoru sistēma ar akumulācijas tvertni",1000,IF(B3="siltumsūknis",2000,IF(B3="saules elektrostacija",1000,0)))</f>
        <v>0</v>
      </c>
      <c r="J3" s="26"/>
      <c r="K3" s="38">
        <f>H3*I3</f>
        <v>0</v>
      </c>
      <c r="L3" s="8">
        <f>ROUND(IF(B3="saules elektrostacija",0.109,IF(B3="saules kolektoru sistēma ar akumulācijas tvertni",PĀRBAUDE!$C$26,IF(B3="siltumsūknis",IF((PĀRBAUDE!$C$19*J3-0.109)/J3&lt;0,0,(PĀRBAUDE!$C$19*J3-0.109)/J3),0))),3)</f>
        <v>0</v>
      </c>
      <c r="M3" s="8">
        <f>ROUND(K3*L3/1000,3)</f>
        <v>0</v>
      </c>
    </row>
    <row r="4" spans="1:13" x14ac:dyDescent="0.25">
      <c r="A4" s="6">
        <v>2</v>
      </c>
      <c r="B4" s="5"/>
      <c r="C4" s="5"/>
      <c r="D4" s="6"/>
      <c r="E4" s="6"/>
      <c r="F4" s="6"/>
      <c r="G4" s="17"/>
      <c r="H4" s="6"/>
      <c r="I4" s="33">
        <f t="shared" ref="I4:I20" si="0">IF(B4="saules kolektoru sistēma ar akumulācijas tvertni",1000,IF(B4="siltumsūknis",2000,IF(B4="saules elektrostacija",1000,0)))</f>
        <v>0</v>
      </c>
      <c r="J4" s="26"/>
      <c r="K4" s="38">
        <f t="shared" ref="K4:K8" si="1">H4*I4</f>
        <v>0</v>
      </c>
      <c r="L4" s="8">
        <f>ROUND(IF(B4="saules elektrostacija",0.109,IF(B4="saules kolektoru sistēma ar akumulācijas tvertni",PĀRBAUDE!$C$26,IF(B4="siltumsūknis",IF((PĀRBAUDE!$C$19*J4-0.109)/J4&lt;0,0,(PĀRBAUDE!$C$19*J4-0.109)/J4),0))),3)</f>
        <v>0</v>
      </c>
      <c r="M4" s="8">
        <f t="shared" ref="M4:M8" si="2">ROUND(K4*L4/1000,3)</f>
        <v>0</v>
      </c>
    </row>
    <row r="5" spans="1:13" x14ac:dyDescent="0.25">
      <c r="A5" s="6">
        <v>3</v>
      </c>
      <c r="B5" s="5"/>
      <c r="C5" s="5"/>
      <c r="D5" s="6"/>
      <c r="E5" s="6"/>
      <c r="F5" s="6"/>
      <c r="G5" s="17"/>
      <c r="H5" s="6"/>
      <c r="I5" s="33">
        <f t="shared" si="0"/>
        <v>0</v>
      </c>
      <c r="J5" s="26"/>
      <c r="K5" s="38">
        <f t="shared" si="1"/>
        <v>0</v>
      </c>
      <c r="L5" s="8">
        <f>ROUND(IF(B5="saules elektrostacija",0.109,IF(B5="saules kolektoru sistēma ar akumulācijas tvertni",PĀRBAUDE!$C$26,IF(B5="siltumsūknis",IF((PĀRBAUDE!$C$19*J5-0.109)/J5&lt;0,0,(PĀRBAUDE!$C$19*J5-0.109)/J5),0))),3)</f>
        <v>0</v>
      </c>
      <c r="M5" s="8">
        <f t="shared" si="2"/>
        <v>0</v>
      </c>
    </row>
    <row r="6" spans="1:13" x14ac:dyDescent="0.25">
      <c r="A6" s="6">
        <v>4</v>
      </c>
      <c r="B6" s="5"/>
      <c r="C6" s="5"/>
      <c r="D6" s="6"/>
      <c r="E6" s="6"/>
      <c r="F6" s="6"/>
      <c r="G6" s="17"/>
      <c r="H6" s="6"/>
      <c r="I6" s="33">
        <f t="shared" si="0"/>
        <v>0</v>
      </c>
      <c r="J6" s="26"/>
      <c r="K6" s="38">
        <f t="shared" si="1"/>
        <v>0</v>
      </c>
      <c r="L6" s="8">
        <f>ROUND(IF(B6="saules elektrostacija",0.109,IF(B6="saules kolektoru sistēma ar akumulācijas tvertni",PĀRBAUDE!$C$26,IF(B6="siltumsūknis",IF((PĀRBAUDE!$C$19*J6-0.109)/J6&lt;0,0,(PĀRBAUDE!$C$19*J6-0.109)/J6),0))),3)</f>
        <v>0</v>
      </c>
      <c r="M6" s="8">
        <f t="shared" si="2"/>
        <v>0</v>
      </c>
    </row>
    <row r="7" spans="1:13" x14ac:dyDescent="0.25">
      <c r="A7" s="6">
        <v>5</v>
      </c>
      <c r="B7" s="5"/>
      <c r="C7" s="5"/>
      <c r="D7" s="6"/>
      <c r="E7" s="6"/>
      <c r="F7" s="6"/>
      <c r="G7" s="17"/>
      <c r="H7" s="6"/>
      <c r="I7" s="33">
        <f t="shared" si="0"/>
        <v>0</v>
      </c>
      <c r="J7" s="26"/>
      <c r="K7" s="38">
        <f t="shared" si="1"/>
        <v>0</v>
      </c>
      <c r="L7" s="8">
        <f>ROUND(IF(B7="saules elektrostacija",0.109,IF(B7="saules kolektoru sistēma ar akumulācijas tvertni",PĀRBAUDE!$C$26,IF(B7="siltumsūknis",IF((PĀRBAUDE!$C$19*J7-0.109)/J7&lt;0,0,(PĀRBAUDE!$C$19*J7-0.109)/J7),0))),3)</f>
        <v>0</v>
      </c>
      <c r="M7" s="8">
        <f t="shared" si="2"/>
        <v>0</v>
      </c>
    </row>
    <row r="8" spans="1:13" x14ac:dyDescent="0.25">
      <c r="A8" s="6">
        <v>6</v>
      </c>
      <c r="B8" s="5"/>
      <c r="C8" s="5"/>
      <c r="D8" s="6"/>
      <c r="E8" s="6"/>
      <c r="F8" s="6"/>
      <c r="G8" s="17"/>
      <c r="H8" s="6"/>
      <c r="I8" s="33">
        <f t="shared" si="0"/>
        <v>0</v>
      </c>
      <c r="J8" s="26"/>
      <c r="K8" s="38">
        <f t="shared" si="1"/>
        <v>0</v>
      </c>
      <c r="L8" s="8">
        <f>ROUND(IF(B8="saules elektrostacija",0.109,IF(B8="saules kolektoru sistēma ar akumulācijas tvertni",PĀRBAUDE!$C$26,IF(B8="siltumsūknis",IF((PĀRBAUDE!$C$19*J8-0.109)/J8&lt;0,0,(PĀRBAUDE!$C$19*J8-0.109)/J8),0))),3)</f>
        <v>0</v>
      </c>
      <c r="M8" s="8">
        <f t="shared" si="2"/>
        <v>0</v>
      </c>
    </row>
    <row r="9" spans="1:13" x14ac:dyDescent="0.25">
      <c r="A9" s="6">
        <v>7</v>
      </c>
      <c r="B9" s="5"/>
      <c r="C9" s="5"/>
      <c r="D9" s="6"/>
      <c r="E9" s="6"/>
      <c r="F9" s="6"/>
      <c r="G9" s="17"/>
      <c r="H9" s="6"/>
      <c r="I9" s="33">
        <f t="shared" si="0"/>
        <v>0</v>
      </c>
      <c r="J9" s="26"/>
      <c r="K9" s="38">
        <f t="shared" ref="K9:K20" si="3">H9*I9</f>
        <v>0</v>
      </c>
      <c r="L9" s="8">
        <f>ROUND(IF(B9="saules elektrostacija",0.109,IF(B9="saules kolektoru sistēma ar akumulācijas tvertni",PĀRBAUDE!$C$26,IF(B9="siltumsūknis",IF((PĀRBAUDE!$C$19*J9-0.109)/J9&lt;0,0,(PĀRBAUDE!$C$19*J9-0.109)/J9),0))),3)</f>
        <v>0</v>
      </c>
      <c r="M9" s="8">
        <f t="shared" ref="M9:M20" si="4">ROUND(K9*L9/1000,3)</f>
        <v>0</v>
      </c>
    </row>
    <row r="10" spans="1:13" x14ac:dyDescent="0.25">
      <c r="A10" s="6">
        <v>8</v>
      </c>
      <c r="B10" s="5"/>
      <c r="C10" s="5"/>
      <c r="D10" s="6"/>
      <c r="E10" s="6"/>
      <c r="F10" s="6"/>
      <c r="G10" s="17"/>
      <c r="H10" s="6"/>
      <c r="I10" s="33">
        <f t="shared" si="0"/>
        <v>0</v>
      </c>
      <c r="J10" s="26"/>
      <c r="K10" s="38">
        <f t="shared" si="3"/>
        <v>0</v>
      </c>
      <c r="L10" s="8">
        <f>ROUND(IF(B10="saules elektrostacija",0.109,IF(B10="saules kolektoru sistēma ar akumulācijas tvertni",PĀRBAUDE!$C$26,IF(B10="siltumsūknis",IF((PĀRBAUDE!$C$19*J10-0.109)/J10&lt;0,0,(PĀRBAUDE!$C$19*J10-0.109)/J10),0))),3)</f>
        <v>0</v>
      </c>
      <c r="M10" s="8">
        <f t="shared" si="4"/>
        <v>0</v>
      </c>
    </row>
    <row r="11" spans="1:13" x14ac:dyDescent="0.25">
      <c r="A11" s="6">
        <v>9</v>
      </c>
      <c r="B11" s="5"/>
      <c r="C11" s="5"/>
      <c r="D11" s="6"/>
      <c r="E11" s="6"/>
      <c r="F11" s="6"/>
      <c r="G11" s="17"/>
      <c r="H11" s="6"/>
      <c r="I11" s="33">
        <f t="shared" si="0"/>
        <v>0</v>
      </c>
      <c r="J11" s="26"/>
      <c r="K11" s="38">
        <f t="shared" si="3"/>
        <v>0</v>
      </c>
      <c r="L11" s="8">
        <f>ROUND(IF(B11="saules elektrostacija",0.109,IF(B11="saules kolektoru sistēma ar akumulācijas tvertni",PĀRBAUDE!$C$26,IF(B11="siltumsūknis",IF((PĀRBAUDE!$C$19*J11-0.109)/J11&lt;0,0,(PĀRBAUDE!$C$19*J11-0.109)/J11),0))),3)</f>
        <v>0</v>
      </c>
      <c r="M11" s="8">
        <f t="shared" si="4"/>
        <v>0</v>
      </c>
    </row>
    <row r="12" spans="1:13" x14ac:dyDescent="0.25">
      <c r="A12" s="6">
        <v>10</v>
      </c>
      <c r="B12" s="5"/>
      <c r="C12" s="5"/>
      <c r="D12" s="6"/>
      <c r="E12" s="6"/>
      <c r="F12" s="6"/>
      <c r="G12" s="17"/>
      <c r="H12" s="6"/>
      <c r="I12" s="33">
        <f t="shared" si="0"/>
        <v>0</v>
      </c>
      <c r="J12" s="26"/>
      <c r="K12" s="38">
        <f t="shared" si="3"/>
        <v>0</v>
      </c>
      <c r="L12" s="8">
        <f>ROUND(IF(B12="saules elektrostacija",0.109,IF(B12="saules kolektoru sistēma ar akumulācijas tvertni",PĀRBAUDE!$C$26,IF(B12="siltumsūknis",IF((PĀRBAUDE!$C$19*J12-0.109)/J12&lt;0,0,(PĀRBAUDE!$C$19*J12-0.109)/J12),0))),3)</f>
        <v>0</v>
      </c>
      <c r="M12" s="8">
        <f t="shared" si="4"/>
        <v>0</v>
      </c>
    </row>
    <row r="13" spans="1:13" x14ac:dyDescent="0.25">
      <c r="A13" s="6">
        <v>11</v>
      </c>
      <c r="B13" s="5"/>
      <c r="C13" s="5"/>
      <c r="D13" s="6"/>
      <c r="E13" s="6"/>
      <c r="F13" s="6"/>
      <c r="G13" s="17"/>
      <c r="H13" s="6"/>
      <c r="I13" s="33">
        <f t="shared" si="0"/>
        <v>0</v>
      </c>
      <c r="J13" s="26"/>
      <c r="K13" s="38">
        <f t="shared" si="3"/>
        <v>0</v>
      </c>
      <c r="L13" s="8">
        <f>ROUND(IF(B13="saules elektrostacija",0.109,IF(B13="saules kolektoru sistēma ar akumulācijas tvertni",PĀRBAUDE!$C$26,IF(B13="siltumsūknis",IF((PĀRBAUDE!$C$19*J13-0.109)/J13&lt;0,0,(PĀRBAUDE!$C$19*J13-0.109)/J13),0))),3)</f>
        <v>0</v>
      </c>
      <c r="M13" s="8">
        <f t="shared" si="4"/>
        <v>0</v>
      </c>
    </row>
    <row r="14" spans="1:13" x14ac:dyDescent="0.25">
      <c r="A14" s="6">
        <v>12</v>
      </c>
      <c r="B14" s="5"/>
      <c r="C14" s="5"/>
      <c r="D14" s="6"/>
      <c r="E14" s="6"/>
      <c r="F14" s="6"/>
      <c r="G14" s="17"/>
      <c r="H14" s="6"/>
      <c r="I14" s="33">
        <f t="shared" si="0"/>
        <v>0</v>
      </c>
      <c r="J14" s="26"/>
      <c r="K14" s="38">
        <f t="shared" si="3"/>
        <v>0</v>
      </c>
      <c r="L14" s="8">
        <f>ROUND(IF(B14="saules elektrostacija",0.109,IF(B14="saules kolektoru sistēma ar akumulācijas tvertni",PĀRBAUDE!$C$26,IF(B14="siltumsūknis",IF((PĀRBAUDE!$C$19*J14-0.109)/J14&lt;0,0,(PĀRBAUDE!$C$19*J14-0.109)/J14),0))),3)</f>
        <v>0</v>
      </c>
      <c r="M14" s="8">
        <f t="shared" si="4"/>
        <v>0</v>
      </c>
    </row>
    <row r="15" spans="1:13" x14ac:dyDescent="0.25">
      <c r="A15" s="6">
        <v>13</v>
      </c>
      <c r="B15" s="5"/>
      <c r="C15" s="5"/>
      <c r="D15" s="6"/>
      <c r="E15" s="6"/>
      <c r="F15" s="6"/>
      <c r="G15" s="17"/>
      <c r="H15" s="6"/>
      <c r="I15" s="33">
        <f t="shared" si="0"/>
        <v>0</v>
      </c>
      <c r="J15" s="26"/>
      <c r="K15" s="38">
        <f t="shared" si="3"/>
        <v>0</v>
      </c>
      <c r="L15" s="8">
        <f>ROUND(IF(B15="saules elektrostacija",0.109,IF(B15="saules kolektoru sistēma ar akumulācijas tvertni",PĀRBAUDE!$C$26,IF(B15="siltumsūknis",IF((PĀRBAUDE!$C$19*J15-0.109)/J15&lt;0,0,(PĀRBAUDE!$C$19*J15-0.109)/J15),0))),3)</f>
        <v>0</v>
      </c>
      <c r="M15" s="8">
        <f t="shared" si="4"/>
        <v>0</v>
      </c>
    </row>
    <row r="16" spans="1:13" x14ac:dyDescent="0.25">
      <c r="A16" s="6">
        <v>14</v>
      </c>
      <c r="B16" s="5"/>
      <c r="C16" s="5"/>
      <c r="D16" s="6"/>
      <c r="E16" s="6"/>
      <c r="F16" s="6"/>
      <c r="G16" s="17"/>
      <c r="H16" s="6"/>
      <c r="I16" s="33">
        <f t="shared" si="0"/>
        <v>0</v>
      </c>
      <c r="J16" s="26"/>
      <c r="K16" s="38">
        <f t="shared" si="3"/>
        <v>0</v>
      </c>
      <c r="L16" s="8">
        <f>ROUND(IF(B16="saules elektrostacija",0.109,IF(B16="saules kolektoru sistēma ar akumulācijas tvertni",PĀRBAUDE!$C$26,IF(B16="siltumsūknis",IF((PĀRBAUDE!$C$19*J16-0.109)/J16&lt;0,0,(PĀRBAUDE!$C$19*J16-0.109)/J16),0))),3)</f>
        <v>0</v>
      </c>
      <c r="M16" s="8">
        <f t="shared" si="4"/>
        <v>0</v>
      </c>
    </row>
    <row r="17" spans="1:13" x14ac:dyDescent="0.25">
      <c r="A17" s="6">
        <v>15</v>
      </c>
      <c r="B17" s="5"/>
      <c r="C17" s="5"/>
      <c r="D17" s="6"/>
      <c r="E17" s="6"/>
      <c r="F17" s="6"/>
      <c r="G17" s="17"/>
      <c r="H17" s="6"/>
      <c r="I17" s="33">
        <f t="shared" si="0"/>
        <v>0</v>
      </c>
      <c r="J17" s="26"/>
      <c r="K17" s="38">
        <f t="shared" si="3"/>
        <v>0</v>
      </c>
      <c r="L17" s="8">
        <f>ROUND(IF(B17="saules elektrostacija",0.109,IF(B17="saules kolektoru sistēma ar akumulācijas tvertni",PĀRBAUDE!$C$26,IF(B17="siltumsūknis",IF((PĀRBAUDE!$C$19*J17-0.109)/J17&lt;0,0,(PĀRBAUDE!$C$19*J17-0.109)/J17),0))),3)</f>
        <v>0</v>
      </c>
      <c r="M17" s="8">
        <f t="shared" si="4"/>
        <v>0</v>
      </c>
    </row>
    <row r="18" spans="1:13" x14ac:dyDescent="0.25">
      <c r="A18" s="6">
        <v>16</v>
      </c>
      <c r="B18" s="5"/>
      <c r="C18" s="5"/>
      <c r="D18" s="6"/>
      <c r="E18" s="6"/>
      <c r="F18" s="6"/>
      <c r="G18" s="17"/>
      <c r="H18" s="6"/>
      <c r="I18" s="33">
        <f t="shared" si="0"/>
        <v>0</v>
      </c>
      <c r="J18" s="26"/>
      <c r="K18" s="38">
        <f t="shared" si="3"/>
        <v>0</v>
      </c>
      <c r="L18" s="8">
        <f>ROUND(IF(B18="saules elektrostacija",0.109,IF(B18="saules kolektoru sistēma ar akumulācijas tvertni",PĀRBAUDE!$C$26,IF(B18="siltumsūknis",IF((PĀRBAUDE!$C$19*J18-0.109)/J18&lt;0,0,(PĀRBAUDE!$C$19*J18-0.109)/J18),0))),3)</f>
        <v>0</v>
      </c>
      <c r="M18" s="8">
        <f t="shared" si="4"/>
        <v>0</v>
      </c>
    </row>
    <row r="19" spans="1:13" x14ac:dyDescent="0.25">
      <c r="A19" s="6">
        <v>17</v>
      </c>
      <c r="B19" s="5"/>
      <c r="C19" s="5"/>
      <c r="D19" s="6"/>
      <c r="E19" s="6"/>
      <c r="F19" s="6"/>
      <c r="G19" s="17"/>
      <c r="H19" s="6"/>
      <c r="I19" s="33">
        <f t="shared" si="0"/>
        <v>0</v>
      </c>
      <c r="J19" s="26"/>
      <c r="K19" s="38">
        <f t="shared" si="3"/>
        <v>0</v>
      </c>
      <c r="L19" s="8">
        <f>ROUND(IF(B19="saules elektrostacija",0.109,IF(B19="saules kolektoru sistēma ar akumulācijas tvertni",PĀRBAUDE!$C$26,IF(B19="siltumsūknis",IF((PĀRBAUDE!$C$19*J19-0.109)/J19&lt;0,0,(PĀRBAUDE!$C$19*J19-0.109)/J19),0))),3)</f>
        <v>0</v>
      </c>
      <c r="M19" s="8">
        <f t="shared" si="4"/>
        <v>0</v>
      </c>
    </row>
    <row r="20" spans="1:13" x14ac:dyDescent="0.25">
      <c r="A20" s="6">
        <v>18</v>
      </c>
      <c r="B20" s="5"/>
      <c r="C20" s="5"/>
      <c r="D20" s="6"/>
      <c r="E20" s="6"/>
      <c r="F20" s="6"/>
      <c r="G20" s="17"/>
      <c r="H20" s="6"/>
      <c r="I20" s="33">
        <f t="shared" si="0"/>
        <v>0</v>
      </c>
      <c r="J20" s="26"/>
      <c r="K20" s="38">
        <f t="shared" si="3"/>
        <v>0</v>
      </c>
      <c r="L20" s="8">
        <f>ROUND(IF(B20="saules elektrostacija",0.109,IF(B20="saules kolektoru sistēma ar akumulācijas tvertni",PĀRBAUDE!$C$26,IF(B20="siltumsūknis",IF((PĀRBAUDE!$C$19*J20-0.109)/J20&lt;0,0,(PĀRBAUDE!$C$19*J20-0.109)/J20),0))),3)</f>
        <v>0</v>
      </c>
      <c r="M20" s="8">
        <f t="shared" si="4"/>
        <v>0</v>
      </c>
    </row>
    <row r="21" spans="1:13" x14ac:dyDescent="0.25">
      <c r="L21" t="e">
        <f>(PĀRBAUDE!$C$19*J3-0.109)/J3</f>
        <v>#DIV/0!</v>
      </c>
      <c r="M21" s="62">
        <f>PĀRBAUDE!$C$19</f>
        <v>0</v>
      </c>
    </row>
  </sheetData>
  <mergeCells count="11">
    <mergeCell ref="A1:A2"/>
    <mergeCell ref="H1:H2"/>
    <mergeCell ref="B1:B2"/>
    <mergeCell ref="C1:C2"/>
    <mergeCell ref="D1:D2"/>
    <mergeCell ref="E1:F1"/>
    <mergeCell ref="K1:K2"/>
    <mergeCell ref="J1:J2"/>
    <mergeCell ref="I1:I2"/>
    <mergeCell ref="L1:L2"/>
    <mergeCell ref="M1:M2"/>
  </mergeCells>
  <conditionalFormatting sqref="H3:H20">
    <cfRule type="expression" dxfId="4" priority="2">
      <formula>AND(B3&lt;&gt;"",H3="",B3&lt;&gt;"saražotās enerģijas akumulēšanas vai uzglabāšanas iekārta")</formula>
    </cfRule>
  </conditionalFormatting>
  <conditionalFormatting sqref="J3:J20">
    <cfRule type="expression" dxfId="3" priority="1">
      <formula>AND(B3="siltumsūknis",J3="")</formula>
    </cfRule>
  </conditionalFormatting>
  <dataValidations count="2">
    <dataValidation type="list" allowBlank="1" showInputMessage="1" showErrorMessage="1" errorTitle="Izvēle" error="Tikai vērtība no izvēles" sqref="B3:B20" xr:uid="{49BFB012-9D91-4243-9507-B8683D74EECD}">
      <formula1>"saules kolektoru sistēma ar akumulācijas tvertni, siltumsūknis, saules elektrostacija, saražotās enerģijas akumulēšanas vai uzglabāšanas iekārta"</formula1>
    </dataValidation>
    <dataValidation type="decimal" allowBlank="1" showInputMessage="1" showErrorMessage="1" errorTitle="Datu ievade" error="Siltumsūkņa COP koeficents nevar būt mazāks par 1 un lielāks par 10, vidēji tas ir 4,0" sqref="J3:J20" xr:uid="{B8D018FB-A843-4405-A878-3CE5CC51E9CC}">
      <formula1>1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95F7-4F86-4ECB-93A0-37524378A3C2}">
  <dimension ref="A1:E9"/>
  <sheetViews>
    <sheetView workbookViewId="0">
      <selection activeCell="C7" sqref="C7"/>
    </sheetView>
  </sheetViews>
  <sheetFormatPr defaultColWidth="0" defaultRowHeight="15.75" zeroHeight="1" x14ac:dyDescent="0.25"/>
  <cols>
    <col min="1" max="1" width="9" customWidth="1"/>
    <col min="2" max="2" width="82.125" customWidth="1"/>
    <col min="3" max="3" width="11.375" customWidth="1"/>
    <col min="4" max="4" width="13.875" customWidth="1"/>
    <col min="5" max="5" width="4.125" customWidth="1"/>
    <col min="6" max="6" width="9" hidden="1" customWidth="1"/>
    <col min="7" max="16384" width="9" hidden="1"/>
  </cols>
  <sheetData>
    <row r="1" spans="1:5" x14ac:dyDescent="0.25">
      <c r="A1" s="35" t="s">
        <v>92</v>
      </c>
      <c r="B1" s="35" t="s">
        <v>93</v>
      </c>
      <c r="C1" s="35" t="s">
        <v>87</v>
      </c>
      <c r="D1" s="35" t="s">
        <v>2</v>
      </c>
    </row>
    <row r="2" spans="1:5" x14ac:dyDescent="0.25">
      <c r="A2" s="4" t="s">
        <v>11</v>
      </c>
      <c r="B2" s="2" t="s">
        <v>94</v>
      </c>
      <c r="C2" s="31">
        <f>SUMIF('2.7. Projekta aktivitātes'!B3:B25,"siltumsūknis",'2.7. Projekta aktivitātes'!H3:H25)+SUMIF('2.7. Projekta aktivitātes'!B3:B25,"saules kolektoru sistēma ar akumulācijas tvertni",'2.7. Projekta aktivitātes'!H3:H25)</f>
        <v>0</v>
      </c>
      <c r="D2" s="4" t="s">
        <v>95</v>
      </c>
    </row>
    <row r="3" spans="1:5" x14ac:dyDescent="0.25">
      <c r="A3" s="4" t="s">
        <v>12</v>
      </c>
      <c r="B3" s="2" t="s">
        <v>96</v>
      </c>
      <c r="C3" s="31">
        <f>SUMIF('2.7. Projekta aktivitātes'!B3:B25,"saules elektrostacija",'2.7. Projekta aktivitātes'!H3:H25)</f>
        <v>0</v>
      </c>
      <c r="D3" s="4" t="s">
        <v>95</v>
      </c>
    </row>
    <row r="4" spans="1:5" x14ac:dyDescent="0.25">
      <c r="A4" s="4" t="s">
        <v>14</v>
      </c>
      <c r="B4" s="2" t="s">
        <v>97</v>
      </c>
      <c r="C4" s="31">
        <f>(SUMIF('2.7. Projekta aktivitātes'!B3:B25,"siltumsūknis",'2.7. Projekta aktivitātes'!K3:K25)+SUMIF('2.7. Projekta aktivitātes'!B3:B25,"saules kolektoru sistēma ar akumulācijas tvertni",'2.7. Projekta aktivitātes'!K3:K25))/1000</f>
        <v>0</v>
      </c>
      <c r="D4" s="4" t="s">
        <v>98</v>
      </c>
    </row>
    <row r="5" spans="1:5" x14ac:dyDescent="0.25">
      <c r="A5" s="4" t="s">
        <v>15</v>
      </c>
      <c r="B5" s="2" t="s">
        <v>99</v>
      </c>
      <c r="C5" s="32">
        <f>PĀRBAUDE!B6*PĀRBAUDE!B7/1000</f>
        <v>0</v>
      </c>
      <c r="D5" s="4" t="s">
        <v>98</v>
      </c>
    </row>
    <row r="6" spans="1:5" x14ac:dyDescent="0.25">
      <c r="A6" s="4" t="s">
        <v>62</v>
      </c>
      <c r="B6" s="2" t="s">
        <v>100</v>
      </c>
      <c r="C6" s="30">
        <f>SUMIF('2.7. Projekta aktivitātes'!B3:B25,"saules elektrostacija",'2.7. Projekta aktivitātes'!K3:K25)/1000</f>
        <v>0</v>
      </c>
      <c r="D6" s="4" t="s">
        <v>98</v>
      </c>
    </row>
    <row r="7" spans="1:5" x14ac:dyDescent="0.25">
      <c r="A7" s="4" t="s">
        <v>64</v>
      </c>
      <c r="B7" s="2" t="s">
        <v>101</v>
      </c>
      <c r="C7" s="32">
        <f>PĀRBAUDE!B8*PĀRBAUDE!B6/1000</f>
        <v>0</v>
      </c>
      <c r="D7" s="4" t="s">
        <v>98</v>
      </c>
    </row>
    <row r="8" spans="1:5" ht="18.75" x14ac:dyDescent="0.25">
      <c r="A8" s="4" t="s">
        <v>66</v>
      </c>
      <c r="B8" s="2" t="s">
        <v>102</v>
      </c>
      <c r="C8" s="29">
        <f>SUM('2.7. Projekta aktivitātes'!M3:M8)</f>
        <v>0</v>
      </c>
      <c r="D8" s="4" t="s">
        <v>103</v>
      </c>
      <c r="E8" s="52"/>
    </row>
    <row r="9" spans="1:5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6158-3D2F-4FD6-B5E3-EA81612F9CDA}">
  <dimension ref="A1:E5"/>
  <sheetViews>
    <sheetView workbookViewId="0">
      <selection activeCell="B1" sqref="B1"/>
    </sheetView>
  </sheetViews>
  <sheetFormatPr defaultColWidth="0" defaultRowHeight="15.75" zeroHeight="1" x14ac:dyDescent="0.25"/>
  <cols>
    <col min="1" max="1" width="38.875" customWidth="1"/>
    <col min="2" max="2" width="25.625" customWidth="1"/>
    <col min="3" max="3" width="24.25" customWidth="1"/>
    <col min="4" max="4" width="22.375" customWidth="1"/>
    <col min="5" max="5" width="3.375" customWidth="1"/>
    <col min="6" max="16384" width="9" hidden="1"/>
  </cols>
  <sheetData>
    <row r="1" spans="1:4" ht="50.25" x14ac:dyDescent="0.25">
      <c r="A1" s="34" t="s">
        <v>104</v>
      </c>
      <c r="B1" s="35" t="s">
        <v>126</v>
      </c>
      <c r="C1" s="35" t="s">
        <v>130</v>
      </c>
      <c r="D1" s="35" t="s">
        <v>160</v>
      </c>
    </row>
    <row r="2" spans="1:4" x14ac:dyDescent="0.25">
      <c r="A2" s="36" t="s">
        <v>57</v>
      </c>
      <c r="B2" s="37">
        <f>SUMIF('2.7. Projekta aktivitātes'!B:B,'2.9. CO2 samazinājums'!A2,'2.7. Projekta aktivitātes'!K:K)</f>
        <v>0</v>
      </c>
      <c r="C2" s="38" t="str">
        <f>IF(B2=0,"",ROUND(D2/B2*1000,3))</f>
        <v/>
      </c>
      <c r="D2" s="39">
        <f>SUMIF('2.7. Projekta aktivitātes'!B:B,'2.9. CO2 samazinājums'!A2,'2.7. Projekta aktivitātes'!M:M)</f>
        <v>0</v>
      </c>
    </row>
    <row r="3" spans="1:4" x14ac:dyDescent="0.25">
      <c r="A3" s="36" t="s">
        <v>90</v>
      </c>
      <c r="B3" s="37">
        <f>SUMIF('2.7. Projekta aktivitātes'!B:B,'2.9. CO2 samazinājums'!A3,'2.7. Projekta aktivitātes'!K:K)</f>
        <v>0</v>
      </c>
      <c r="C3" s="38" t="str">
        <f t="shared" ref="C3:C4" si="0">IF(B3=0,"",ROUND(D3/B3*1000,3))</f>
        <v/>
      </c>
      <c r="D3" s="39">
        <f>SUMIF('2.7. Projekta aktivitātes'!B:B,'2.9. CO2 samazinājums'!A3,'2.7. Projekta aktivitātes'!M:M)</f>
        <v>0</v>
      </c>
    </row>
    <row r="4" spans="1:4" x14ac:dyDescent="0.25">
      <c r="A4" s="36" t="s">
        <v>91</v>
      </c>
      <c r="B4" s="37">
        <f>SUMIF('2.7. Projekta aktivitātes'!B:B,'2.9. CO2 samazinājums'!A4,'2.7. Projekta aktivitātes'!K:K)</f>
        <v>0</v>
      </c>
      <c r="C4" s="38" t="str">
        <f t="shared" si="0"/>
        <v/>
      </c>
      <c r="D4" s="39">
        <f>SUMIF('2.7. Projekta aktivitātes'!B:B,'2.9. CO2 samazinājums'!A4,'2.7. Projekta aktivitātes'!M:M)</f>
        <v>0</v>
      </c>
    </row>
    <row r="5" spans="1:4" x14ac:dyDescent="0.25">
      <c r="C5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3DCB-3061-492F-BFA2-82A206D45CF8}">
  <dimension ref="A1:J22"/>
  <sheetViews>
    <sheetView workbookViewId="0">
      <selection activeCell="C19" sqref="C19"/>
    </sheetView>
  </sheetViews>
  <sheetFormatPr defaultColWidth="0" defaultRowHeight="15.75" zeroHeight="1" x14ac:dyDescent="0.25"/>
  <cols>
    <col min="1" max="1" width="9" customWidth="1"/>
    <col min="2" max="2" width="104.625" customWidth="1"/>
    <col min="3" max="3" width="19.375" customWidth="1"/>
    <col min="4" max="4" width="18.375" customWidth="1"/>
    <col min="5" max="5" width="3.5" customWidth="1"/>
    <col min="6" max="6" width="12.25" hidden="1" customWidth="1"/>
    <col min="7" max="7" width="15.375" hidden="1" customWidth="1"/>
    <col min="8" max="8" width="4.875" hidden="1" customWidth="1"/>
    <col min="9" max="9" width="9" hidden="1" customWidth="1"/>
    <col min="10" max="10" width="0" hidden="1" customWidth="1"/>
    <col min="11" max="16384" width="9" hidden="1"/>
  </cols>
  <sheetData>
    <row r="1" spans="1:8" ht="47.25" x14ac:dyDescent="0.25">
      <c r="A1" s="35" t="s">
        <v>16</v>
      </c>
      <c r="B1" s="35" t="s">
        <v>52</v>
      </c>
      <c r="C1" s="35" t="s">
        <v>131</v>
      </c>
      <c r="D1" s="35" t="s">
        <v>132</v>
      </c>
      <c r="F1" s="57" t="s">
        <v>139</v>
      </c>
      <c r="G1" s="57" t="s">
        <v>13</v>
      </c>
    </row>
    <row r="2" spans="1:8" x14ac:dyDescent="0.25">
      <c r="A2" s="4" t="s">
        <v>11</v>
      </c>
      <c r="B2" s="77" t="s">
        <v>53</v>
      </c>
      <c r="C2" s="77"/>
      <c r="D2" s="77"/>
      <c r="F2" s="58"/>
      <c r="G2" s="58"/>
    </row>
    <row r="3" spans="1:8" x14ac:dyDescent="0.25">
      <c r="A3" s="4" t="s">
        <v>6</v>
      </c>
      <c r="B3" s="11" t="s">
        <v>54</v>
      </c>
      <c r="C3" s="41"/>
      <c r="D3" s="41">
        <f>ROUND(C3*IF(PĀRBAUDE!$B$4="NĒ",1.21,1),2)</f>
        <v>0</v>
      </c>
      <c r="F3" s="59" t="e">
        <f>PĀRBAUDE!F69</f>
        <v>#N/A</v>
      </c>
      <c r="G3" s="28" t="e">
        <f>D3*F3</f>
        <v>#N/A</v>
      </c>
    </row>
    <row r="4" spans="1:8" x14ac:dyDescent="0.25">
      <c r="A4" s="4" t="s">
        <v>7</v>
      </c>
      <c r="B4" s="11" t="s">
        <v>55</v>
      </c>
      <c r="C4" s="41"/>
      <c r="D4" s="41">
        <f>ROUND(C4*IF(PĀRBAUDE!$B$4="NĒ",1.21,1),2)</f>
        <v>0</v>
      </c>
      <c r="F4" s="59" t="e">
        <f>PĀRBAUDE!F69</f>
        <v>#N/A</v>
      </c>
      <c r="G4" s="28" t="e">
        <f t="shared" ref="G4:G20" si="0">D4*F4</f>
        <v>#N/A</v>
      </c>
    </row>
    <row r="5" spans="1:8" x14ac:dyDescent="0.25">
      <c r="A5" s="4" t="s">
        <v>1</v>
      </c>
      <c r="B5" s="11" t="s">
        <v>56</v>
      </c>
      <c r="C5" s="41"/>
      <c r="D5" s="41">
        <f>ROUND(C5*IF(PĀRBAUDE!$B$4="NĒ",1.21,1),2)</f>
        <v>0</v>
      </c>
      <c r="F5" s="59" t="e">
        <f>PĀRBAUDE!F69</f>
        <v>#N/A</v>
      </c>
      <c r="G5" s="28" t="e">
        <f t="shared" si="0"/>
        <v>#N/A</v>
      </c>
    </row>
    <row r="6" spans="1:8" x14ac:dyDescent="0.25">
      <c r="A6" s="4" t="s">
        <v>3</v>
      </c>
      <c r="B6" s="11" t="s">
        <v>57</v>
      </c>
      <c r="C6" s="41"/>
      <c r="D6" s="41">
        <f>ROUND(C6*IF(PĀRBAUDE!$B$4="NĒ",1.21,1),2)</f>
        <v>0</v>
      </c>
      <c r="F6" s="59" t="e">
        <f>PĀRBAUDE!F69</f>
        <v>#N/A</v>
      </c>
      <c r="G6" s="28" t="e">
        <f t="shared" si="0"/>
        <v>#N/A</v>
      </c>
    </row>
    <row r="7" spans="1:8" x14ac:dyDescent="0.25">
      <c r="A7" s="4" t="s">
        <v>4</v>
      </c>
      <c r="B7" s="11" t="s">
        <v>58</v>
      </c>
      <c r="C7" s="41"/>
      <c r="D7" s="41">
        <f>ROUND(C7*IF(PĀRBAUDE!$B$4="NĒ",1.21,1),2)</f>
        <v>0</v>
      </c>
      <c r="F7" s="59" t="e">
        <f>PĀRBAUDE!F69</f>
        <v>#N/A</v>
      </c>
      <c r="G7" s="28" t="e">
        <f t="shared" si="0"/>
        <v>#N/A</v>
      </c>
    </row>
    <row r="8" spans="1:8" x14ac:dyDescent="0.25">
      <c r="A8" s="4" t="s">
        <v>12</v>
      </c>
      <c r="B8" s="2" t="s">
        <v>59</v>
      </c>
      <c r="C8" s="41"/>
      <c r="D8" s="41">
        <f>ROUND(C8*IF(PĀRBAUDE!$B$4="NĒ",1.21,1),2)</f>
        <v>0</v>
      </c>
      <c r="F8" s="59" t="e">
        <f>PĀRBAUDE!G69</f>
        <v>#N/A</v>
      </c>
      <c r="G8" s="28" t="e">
        <f t="shared" si="0"/>
        <v>#N/A</v>
      </c>
    </row>
    <row r="9" spans="1:8" x14ac:dyDescent="0.25">
      <c r="A9" s="4" t="s">
        <v>14</v>
      </c>
      <c r="B9" s="2" t="s">
        <v>60</v>
      </c>
      <c r="C9" s="41"/>
      <c r="D9" s="41">
        <f>ROUND(C9*IF(PĀRBAUDE!$B$4="NĒ",1.21,1),2)</f>
        <v>0</v>
      </c>
      <c r="F9" s="59" t="e">
        <f>PĀRBAUDE!G69</f>
        <v>#N/A</v>
      </c>
      <c r="G9" s="28" t="e">
        <f t="shared" si="0"/>
        <v>#N/A</v>
      </c>
    </row>
    <row r="10" spans="1:8" x14ac:dyDescent="0.25">
      <c r="A10" s="4" t="s">
        <v>15</v>
      </c>
      <c r="B10" s="2" t="s">
        <v>61</v>
      </c>
      <c r="C10" s="41"/>
      <c r="D10" s="41">
        <f>ROUND(C10*IF(PĀRBAUDE!$B$4="NĒ",1.21,1),2)</f>
        <v>0</v>
      </c>
      <c r="F10" s="59" t="e">
        <f>PĀRBAUDE!F69</f>
        <v>#N/A</v>
      </c>
      <c r="G10" s="28" t="e">
        <f t="shared" si="0"/>
        <v>#N/A</v>
      </c>
    </row>
    <row r="11" spans="1:8" x14ac:dyDescent="0.25">
      <c r="A11" s="4" t="s">
        <v>62</v>
      </c>
      <c r="B11" s="2" t="s">
        <v>63</v>
      </c>
      <c r="C11" s="41"/>
      <c r="D11" s="41">
        <f>ROUND(C11*IF(PĀRBAUDE!$B$4="NĒ",1.21,1),2)</f>
        <v>0</v>
      </c>
      <c r="F11" s="59" t="e">
        <f>PĀRBAUDE!F69</f>
        <v>#N/A</v>
      </c>
      <c r="G11" s="28" t="e">
        <f t="shared" si="0"/>
        <v>#N/A</v>
      </c>
    </row>
    <row r="12" spans="1:8" ht="31.5" x14ac:dyDescent="0.25">
      <c r="A12" s="4" t="s">
        <v>64</v>
      </c>
      <c r="B12" s="2" t="s">
        <v>65</v>
      </c>
      <c r="C12" s="41"/>
      <c r="D12" s="41">
        <f>ROUND(C12*IF(PĀRBAUDE!$B$4="NĒ",1.21,1),2)</f>
        <v>0</v>
      </c>
      <c r="F12" s="59" t="e">
        <f>PĀRBAUDE!F69</f>
        <v>#N/A</v>
      </c>
      <c r="G12" s="28" t="e">
        <f t="shared" si="0"/>
        <v>#N/A</v>
      </c>
    </row>
    <row r="13" spans="1:8" x14ac:dyDescent="0.25">
      <c r="A13" s="4" t="s">
        <v>66</v>
      </c>
      <c r="B13" s="2" t="s">
        <v>67</v>
      </c>
      <c r="C13" s="41"/>
      <c r="D13" s="41">
        <f>ROUND(C13*IF(PĀRBAUDE!$B$4="NĒ",1.21,1),2)</f>
        <v>0</v>
      </c>
      <c r="F13" s="59" t="e">
        <f>PĀRBAUDE!F69</f>
        <v>#N/A</v>
      </c>
      <c r="G13" s="28" t="e">
        <f t="shared" si="0"/>
        <v>#N/A</v>
      </c>
    </row>
    <row r="14" spans="1:8" x14ac:dyDescent="0.25">
      <c r="A14" s="4" t="s">
        <v>68</v>
      </c>
      <c r="B14" s="2" t="s">
        <v>69</v>
      </c>
      <c r="C14" s="41"/>
      <c r="D14" s="41">
        <f>ROUND(C14*IF(PĀRBAUDE!$B$4="NĒ",1.21,1),2)</f>
        <v>0</v>
      </c>
      <c r="F14" s="59" t="e">
        <f>PĀRBAUDE!F69</f>
        <v>#N/A</v>
      </c>
      <c r="G14" s="28" t="e">
        <f t="shared" si="0"/>
        <v>#N/A</v>
      </c>
    </row>
    <row r="15" spans="1:8" x14ac:dyDescent="0.25">
      <c r="A15" s="4" t="s">
        <v>70</v>
      </c>
      <c r="B15" s="2" t="s">
        <v>71</v>
      </c>
      <c r="C15" s="41"/>
      <c r="D15" s="41">
        <f>ROUND(C15*IF(PĀRBAUDE!$B$4="NĒ",1.21,1),2)</f>
        <v>0</v>
      </c>
      <c r="F15" s="59" t="e">
        <f>PĀRBAUDE!F69</f>
        <v>#N/A</v>
      </c>
      <c r="G15" s="28" t="e">
        <f t="shared" si="0"/>
        <v>#N/A</v>
      </c>
      <c r="H15" s="49"/>
    </row>
    <row r="16" spans="1:8" x14ac:dyDescent="0.25">
      <c r="A16" s="4" t="s">
        <v>72</v>
      </c>
      <c r="B16" s="2" t="s">
        <v>73</v>
      </c>
      <c r="C16" s="41"/>
      <c r="D16" s="41">
        <f>ROUND(C16*IF(PĀRBAUDE!$B$4="NĒ",1.21,1),2)</f>
        <v>0</v>
      </c>
      <c r="F16" s="59" t="e">
        <f>PĀRBAUDE!F69</f>
        <v>#N/A</v>
      </c>
      <c r="G16" s="28" t="e">
        <f t="shared" si="0"/>
        <v>#N/A</v>
      </c>
      <c r="H16" s="12"/>
    </row>
    <row r="17" spans="1:8" x14ac:dyDescent="0.25">
      <c r="A17" s="4" t="s">
        <v>74</v>
      </c>
      <c r="B17" s="5" t="s">
        <v>75</v>
      </c>
      <c r="C17" s="41"/>
      <c r="D17" s="41">
        <f>ROUND(C17*IF(PĀRBAUDE!$B$4="NĒ",1.21,1),2)</f>
        <v>0</v>
      </c>
      <c r="F17" s="59" t="e">
        <f>PĀRBAUDE!H69</f>
        <v>#N/A</v>
      </c>
      <c r="G17" s="28" t="e">
        <f t="shared" si="0"/>
        <v>#N/A</v>
      </c>
      <c r="H17" s="49"/>
    </row>
    <row r="18" spans="1:8" x14ac:dyDescent="0.25">
      <c r="A18" s="4" t="s">
        <v>76</v>
      </c>
      <c r="B18" s="5" t="s">
        <v>77</v>
      </c>
      <c r="C18" s="41"/>
      <c r="D18" s="41">
        <f>ROUND(C18*IF(PĀRBAUDE!$B$4="NĒ",1.21,1),2)</f>
        <v>0</v>
      </c>
      <c r="F18" s="59" t="e">
        <f>PĀRBAUDE!H69</f>
        <v>#N/A</v>
      </c>
      <c r="G18" s="28" t="e">
        <f t="shared" si="0"/>
        <v>#N/A</v>
      </c>
      <c r="H18" s="49"/>
    </row>
    <row r="19" spans="1:8" ht="31.5" x14ac:dyDescent="0.25">
      <c r="A19" s="4" t="s">
        <v>78</v>
      </c>
      <c r="B19" s="5" t="s">
        <v>79</v>
      </c>
      <c r="C19" s="41"/>
      <c r="D19" s="41">
        <f>ROUND(C19*IF(PĀRBAUDE!$B$4="NĒ",1.21,1),2)</f>
        <v>0</v>
      </c>
      <c r="F19" s="59" t="e">
        <f>PĀRBAUDE!H69</f>
        <v>#N/A</v>
      </c>
      <c r="G19" s="28" t="e">
        <f t="shared" si="0"/>
        <v>#N/A</v>
      </c>
      <c r="H19" s="49"/>
    </row>
    <row r="20" spans="1:8" x14ac:dyDescent="0.25">
      <c r="A20" s="4" t="s">
        <v>80</v>
      </c>
      <c r="B20" s="5" t="s">
        <v>81</v>
      </c>
      <c r="C20" s="41"/>
      <c r="D20" s="41">
        <f>ROUND(C20*IF(PĀRBAUDE!$B$4="NĒ",1.21,1),2)</f>
        <v>0</v>
      </c>
      <c r="F20" s="59" t="e">
        <f>PĀRBAUDE!H69</f>
        <v>#N/A</v>
      </c>
      <c r="G20" s="28" t="e">
        <f t="shared" si="0"/>
        <v>#N/A</v>
      </c>
      <c r="H20" s="49"/>
    </row>
    <row r="21" spans="1:8" x14ac:dyDescent="0.25">
      <c r="A21" s="10"/>
      <c r="B21" s="7" t="s">
        <v>82</v>
      </c>
      <c r="C21" s="42">
        <f>SUM(C3:C20)</f>
        <v>0</v>
      </c>
      <c r="D21" s="42">
        <f>SUM(D3:D20)</f>
        <v>0</v>
      </c>
      <c r="G21" s="42" t="e">
        <f>ROUND(SUM(G3:G20),2)</f>
        <v>#N/A</v>
      </c>
    </row>
    <row r="22" spans="1:8" x14ac:dyDescent="0.25"/>
  </sheetData>
  <mergeCells count="1">
    <mergeCell ref="B2:D2"/>
  </mergeCells>
  <conditionalFormatting sqref="C17:D20">
    <cfRule type="expression" dxfId="0" priority="43">
      <formula>SUM($D$17:$D$20)/$D$21&gt;0.1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4368A1-BE4A-4837-BF4E-D7DBC84BBC54}">
            <xm:f>AND(PĀRBAUDE!$B$2&lt;&gt;"6.5. apakšpunkts: Energokopiena",$C$15&gt;0)</xm:f>
            <x14:dxf>
              <fill>
                <patternFill>
                  <bgColor rgb="FFFFC000"/>
                </patternFill>
              </fill>
            </x14:dxf>
          </x14:cfRule>
          <x14:cfRule type="expression" priority="3" id="{7D98C04D-9B54-4418-ACBA-07D8D2C49784}">
            <xm:f>PĀRBAUDE!$B$2&lt;&gt;"6.5. apakšpunkts: Energokopiena"</xm:f>
            <x14:dxf>
              <fill>
                <patternFill>
                  <bgColor theme="0" tint="-0.24994659260841701"/>
                </patternFill>
              </fill>
            </x14:dxf>
          </x14:cfRule>
          <xm:sqref>C15:D15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F322-ECB9-4293-8937-D3AFB55A6B7B}">
  <dimension ref="A1:F4"/>
  <sheetViews>
    <sheetView workbookViewId="0">
      <selection activeCell="A3" sqref="A3:E3"/>
    </sheetView>
  </sheetViews>
  <sheetFormatPr defaultColWidth="0" defaultRowHeight="15.75" zeroHeight="1" x14ac:dyDescent="0.25"/>
  <cols>
    <col min="1" max="1" width="20.75" customWidth="1"/>
    <col min="2" max="2" width="30.75" customWidth="1"/>
    <col min="3" max="3" width="18.375" customWidth="1"/>
    <col min="4" max="4" width="30.75" customWidth="1"/>
    <col min="5" max="5" width="14.625" customWidth="1"/>
    <col min="6" max="6" width="2.875" customWidth="1"/>
    <col min="7" max="16384" width="9" hidden="1"/>
  </cols>
  <sheetData>
    <row r="1" spans="1:5" ht="34.5" x14ac:dyDescent="0.25">
      <c r="A1" s="35" t="s">
        <v>133</v>
      </c>
      <c r="B1" s="64" t="s">
        <v>13</v>
      </c>
      <c r="C1" s="64"/>
      <c r="D1" s="64" t="s">
        <v>0</v>
      </c>
      <c r="E1" s="64"/>
    </row>
    <row r="2" spans="1:5" ht="18.75" x14ac:dyDescent="0.25">
      <c r="A2" s="40">
        <v>1</v>
      </c>
      <c r="B2" s="40">
        <v>2</v>
      </c>
      <c r="C2" s="40" t="s">
        <v>83</v>
      </c>
      <c r="D2" s="40">
        <v>4</v>
      </c>
      <c r="E2" s="40" t="s">
        <v>84</v>
      </c>
    </row>
    <row r="3" spans="1:5" x14ac:dyDescent="0.25">
      <c r="A3" s="42">
        <f>'3.1. Izmaksu tāme'!D21</f>
        <v>0</v>
      </c>
      <c r="B3" s="42" t="e">
        <f>'3.1. Izmaksu tāme'!G21</f>
        <v>#N/A</v>
      </c>
      <c r="C3" s="60" t="e">
        <f>ROUNDDOWN(B3/A3,4)</f>
        <v>#N/A</v>
      </c>
      <c r="D3" s="42" t="e">
        <f>A3-B3</f>
        <v>#N/A</v>
      </c>
      <c r="E3" s="60" t="e">
        <f>1-C3</f>
        <v>#N/A</v>
      </c>
    </row>
    <row r="4" spans="1:5" x14ac:dyDescent="0.25"/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PĀRBAUDE</vt:lpstr>
      <vt:lpstr>2.7. Projekta aktivitātes</vt:lpstr>
      <vt:lpstr>2.8. Enerģijas bilance</vt:lpstr>
      <vt:lpstr>2.9. CO2 samazinājums</vt:lpstr>
      <vt:lpstr>3.1. Izmaksu tāme</vt:lpstr>
      <vt:lpstr>3.2. Finansēšanas plāns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Kārkliņš</dc:creator>
  <cp:lastModifiedBy>Gints Kārkliņš</cp:lastModifiedBy>
  <cp:lastPrinted>2016-03-01T14:20:19Z</cp:lastPrinted>
  <dcterms:created xsi:type="dcterms:W3CDTF">2013-04-26T16:05:37Z</dcterms:created>
  <dcterms:modified xsi:type="dcterms:W3CDTF">2026-03-30T07:51:22Z</dcterms:modified>
</cp:coreProperties>
</file>