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OGRAMMAS_MF\1_Transports\"/>
    </mc:Choice>
  </mc:AlternateContent>
  <xr:revisionPtr revIDLastSave="0" documentId="13_ncr:1_{02F9F0CA-8AE4-4820-B355-6BC8888A4186}" xr6:coauthVersionLast="47" xr6:coauthVersionMax="47" xr10:uidLastSave="{00000000-0000-0000-0000-000000000000}"/>
  <bookViews>
    <workbookView xWindow="-120" yWindow="-120" windowWidth="29040" windowHeight="15720" tabRatio="611" xr2:uid="{00000000-000D-0000-FFFF-FFFF00000000}"/>
  </bookViews>
  <sheets>
    <sheet name="PĀRBAUDE" sheetId="11" r:id="rId1"/>
    <sheet name="5.1.1. tabula" sheetId="18" r:id="rId2"/>
    <sheet name="5.1.2. tabula" sheetId="17" r:id="rId3"/>
    <sheet name="5.1.3. tabula" sheetId="19" r:id="rId4"/>
    <sheet name="5.2. tabula" sheetId="3" r:id="rId5"/>
  </sheets>
  <definedNames>
    <definedName name="OLE_LINK13" localSheetId="4">'5.2. tabula'!#REF!</definedName>
    <definedName name="_xlnm.Print_Area" localSheetId="4">'5.2. tabula'!$A$1:$K$8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1" l="1"/>
  <c r="D12" i="11" l="1"/>
  <c r="D53" i="18"/>
  <c r="D42" i="18"/>
  <c r="D31" i="18"/>
  <c r="D20" i="18"/>
  <c r="D84" i="19"/>
  <c r="D65" i="19"/>
  <c r="D46" i="19"/>
  <c r="D27" i="19"/>
  <c r="D8" i="19"/>
  <c r="D75" i="17"/>
  <c r="D80" i="17" s="1"/>
  <c r="D58" i="17"/>
  <c r="D63" i="17" s="1"/>
  <c r="D41" i="17"/>
  <c r="D24" i="17"/>
  <c r="D7" i="17"/>
  <c r="D11" i="11"/>
  <c r="C80" i="19"/>
  <c r="C61" i="19"/>
  <c r="C42" i="19"/>
  <c r="C23" i="19"/>
  <c r="C4" i="19"/>
  <c r="D10" i="11"/>
  <c r="D6" i="17"/>
  <c r="D7" i="19"/>
  <c r="D97" i="19" s="1"/>
  <c r="K7" i="3"/>
  <c r="D79" i="19"/>
  <c r="D60" i="19"/>
  <c r="D41" i="19"/>
  <c r="D22" i="19"/>
  <c r="D3" i="19"/>
  <c r="D70" i="17"/>
  <c r="D53" i="17"/>
  <c r="D46" i="17"/>
  <c r="D36" i="17"/>
  <c r="D19" i="17"/>
  <c r="D2" i="17"/>
  <c r="D4" i="18"/>
  <c r="D58" i="18" s="1"/>
  <c r="D7" i="11"/>
  <c r="D6" i="11"/>
  <c r="D9" i="18" l="1"/>
  <c r="D12" i="17"/>
  <c r="D27" i="18"/>
  <c r="D28" i="18" s="1"/>
  <c r="D87" i="17"/>
  <c r="B8" i="3" s="1"/>
  <c r="B5" i="3" s="1"/>
  <c r="D66" i="19"/>
  <c r="D67" i="19" s="1"/>
  <c r="D70" i="19"/>
  <c r="D16" i="18"/>
  <c r="D17" i="18" s="1"/>
  <c r="D38" i="18"/>
  <c r="D39" i="18" s="1"/>
  <c r="D59" i="17"/>
  <c r="D60" i="17" s="1"/>
  <c r="D76" i="17"/>
  <c r="D77" i="17" s="1"/>
  <c r="D49" i="18"/>
  <c r="D50" i="18" s="1"/>
  <c r="D42" i="17"/>
  <c r="D43" i="17" s="1"/>
  <c r="D8" i="17"/>
  <c r="B6" i="3" l="1"/>
  <c r="B7" i="3"/>
  <c r="D78" i="17"/>
  <c r="D79" i="17" s="1"/>
  <c r="D61" i="17"/>
  <c r="D62" i="17" s="1"/>
  <c r="D5" i="18"/>
  <c r="D60" i="18" s="1"/>
  <c r="D59" i="18"/>
  <c r="D9" i="17"/>
  <c r="D9" i="19"/>
  <c r="D10" i="19" s="1"/>
  <c r="D98" i="19"/>
  <c r="D89" i="19"/>
  <c r="D85" i="19"/>
  <c r="D86" i="19" s="1"/>
  <c r="D68" i="19"/>
  <c r="D69" i="19" s="1"/>
  <c r="D47" i="19"/>
  <c r="D48" i="19" s="1"/>
  <c r="D51" i="19"/>
  <c r="D32" i="19"/>
  <c r="D28" i="19"/>
  <c r="D29" i="19" s="1"/>
  <c r="D44" i="17"/>
  <c r="D45" i="17" s="1"/>
  <c r="D13" i="19"/>
  <c r="D10" i="17"/>
  <c r="D11" i="17" s="1"/>
  <c r="D6" i="18" l="1"/>
  <c r="D99" i="19"/>
  <c r="D49" i="19"/>
  <c r="D50" i="19" s="1"/>
  <c r="D87" i="19"/>
  <c r="D88" i="19" s="1"/>
  <c r="D30" i="19"/>
  <c r="D31" i="19" s="1"/>
  <c r="D11" i="19"/>
  <c r="D12" i="19" s="1"/>
  <c r="D29" i="17"/>
  <c r="D25" i="17"/>
  <c r="D27" i="17" s="1"/>
  <c r="D28" i="17" s="1"/>
  <c r="D88" i="17"/>
  <c r="D8" i="3" s="1"/>
  <c r="D26" i="17" l="1"/>
  <c r="D89" i="17"/>
  <c r="E8" i="3" s="1"/>
  <c r="C8" i="3"/>
  <c r="D5" i="3"/>
  <c r="D6" i="3"/>
  <c r="D7" i="3"/>
  <c r="E6" i="3" l="1"/>
  <c r="G6" i="3" s="1"/>
  <c r="H6" i="3" s="1"/>
  <c r="D9" i="11"/>
  <c r="D13" i="11"/>
  <c r="E7" i="3"/>
  <c r="G7" i="3" s="1"/>
  <c r="H7" i="3" s="1"/>
  <c r="G8" i="3"/>
  <c r="H8" i="3" s="1"/>
  <c r="F8" i="3"/>
  <c r="E5" i="3"/>
  <c r="G5" i="3" s="1"/>
  <c r="C7" i="3"/>
  <c r="C6" i="3"/>
  <c r="F5" i="3"/>
  <c r="H5" i="3"/>
  <c r="C5" i="3"/>
  <c r="I5" i="3" l="1"/>
  <c r="F6" i="3"/>
  <c r="I8" i="3"/>
  <c r="F7" i="3"/>
  <c r="I6" i="3"/>
  <c r="I7" i="3"/>
</calcChain>
</file>

<file path=xl/sharedStrings.xml><?xml version="1.0" encoding="utf-8"?>
<sst xmlns="http://schemas.openxmlformats.org/spreadsheetml/2006/main" count="651" uniqueCount="124">
  <si>
    <t>Kopējās izmaksas</t>
  </si>
  <si>
    <t>Attiecināmās izmaksas</t>
  </si>
  <si>
    <t>Projekta iesniedzēja līdzfinansējums</t>
  </si>
  <si>
    <t>1.3.</t>
  </si>
  <si>
    <t>Mērvienība</t>
  </si>
  <si>
    <t>1.4.</t>
  </si>
  <si>
    <t>1.5.</t>
  </si>
  <si>
    <t>Neattiecināmās izmaksas</t>
  </si>
  <si>
    <t>PVN atgūstams (PVN maksātājs)</t>
  </si>
  <si>
    <t>5.2. Projekta finansēšanas plāns, euro</t>
  </si>
  <si>
    <t>1.1.</t>
  </si>
  <si>
    <t>1.2.</t>
  </si>
  <si>
    <t>izvēle..</t>
  </si>
  <si>
    <t>1 = 2 + 3</t>
  </si>
  <si>
    <t>M2</t>
  </si>
  <si>
    <t>NĒ</t>
  </si>
  <si>
    <t>Projekta iesniedzēja nosaukums</t>
  </si>
  <si>
    <t>Projekta iesniedzēja veids</t>
  </si>
  <si>
    <t>komersants (atbalsts tiek sniegts saskaņā ar Komisijas regulu Nr. 2023/2831)</t>
  </si>
  <si>
    <t>sīkais (mikro) komersants (atbalsts tiek sniegts saskaņā ar Komisijas regulu Nr. 651/2014)</t>
  </si>
  <si>
    <t>mazais komersants (atbalsts tiek sniegts saskaņā ar Komisijas regulu Nr. 651/2014)</t>
  </si>
  <si>
    <t>vidējais komersants (atbalsts tiek sniegts saskaņā ar Komisijas regulu Nr. 651/2014)</t>
  </si>
  <si>
    <t>lielais komersants (atbalsts tiek sniegts saskaņā ar Komisijas regulu Nr. 651/2014)</t>
  </si>
  <si>
    <t>pašvaldība</t>
  </si>
  <si>
    <t>tiešās pārvaldes iestāde</t>
  </si>
  <si>
    <t>Uzlāde un paneļi</t>
  </si>
  <si>
    <t>Elektromobiļi</t>
  </si>
  <si>
    <t>Maksimālā atbalsta likme 7.2. un 7.3. aktivitātei</t>
  </si>
  <si>
    <t>Maksimālā atbalsta likme 7.1. aktivātei (elektromobiļu iegāde)</t>
  </si>
  <si>
    <t>Finansēšanas rādītāji</t>
  </si>
  <si>
    <t>Dati</t>
  </si>
  <si>
    <t>1.</t>
  </si>
  <si>
    <t>EUR</t>
  </si>
  <si>
    <t>2.</t>
  </si>
  <si>
    <t>Modernizācijas fonda finansējums</t>
  </si>
  <si>
    <t>3.</t>
  </si>
  <si>
    <t>Projekta iesniedzēja finansējums</t>
  </si>
  <si>
    <t>4.</t>
  </si>
  <si>
    <t>Elektromobiļu skaits</t>
  </si>
  <si>
    <t>Nr. p. k.</t>
  </si>
  <si>
    <t>Elektromobiļa kategorija</t>
  </si>
  <si>
    <t xml:space="preserve">Elektromobiļa komercnosaukums </t>
  </si>
  <si>
    <t>N2</t>
  </si>
  <si>
    <t>cits</t>
  </si>
  <si>
    <t>M1</t>
  </si>
  <si>
    <t>rakstīt nosaukumu..</t>
  </si>
  <si>
    <r>
      <rPr>
        <b/>
        <sz val="12"/>
        <color theme="1"/>
        <rFont val="Times New Roman"/>
        <family val="1"/>
        <charset val="186"/>
      </rPr>
      <t>Viena</t>
    </r>
    <r>
      <rPr>
        <sz val="12"/>
        <color theme="1"/>
        <rFont val="Times New Roman"/>
        <family val="1"/>
        <charset val="186"/>
      </rPr>
      <t xml:space="preserve"> elektromobiļa izmaksas, </t>
    </r>
    <r>
      <rPr>
        <b/>
        <sz val="12"/>
        <color theme="1"/>
        <rFont val="Times New Roman"/>
        <family val="1"/>
        <charset val="186"/>
      </rPr>
      <t>ieskaitot PVN</t>
    </r>
  </si>
  <si>
    <t>N1</t>
  </si>
  <si>
    <t>Plānotais elektromobiļa viena gada nobraukums</t>
  </si>
  <si>
    <t>km</t>
  </si>
  <si>
    <t>skaits</t>
  </si>
  <si>
    <t xml:space="preserve">Uzlādes punkta adrese </t>
  </si>
  <si>
    <t>Uzlādes punkta jauda</t>
  </si>
  <si>
    <t>Uzlādes punkta publiskā pieejamība</t>
  </si>
  <si>
    <t>brīva publiska pieeja</t>
  </si>
  <si>
    <r>
      <rPr>
        <b/>
        <sz val="12"/>
        <color theme="1"/>
        <rFont val="Times New Roman"/>
        <family val="1"/>
        <charset val="186"/>
      </rPr>
      <t>Viena</t>
    </r>
    <r>
      <rPr>
        <sz val="12"/>
        <color theme="1"/>
        <rFont val="Times New Roman"/>
        <family val="1"/>
        <charset val="186"/>
      </rPr>
      <t xml:space="preserve"> uzlādes punkta izmaksas, </t>
    </r>
    <r>
      <rPr>
        <b/>
        <sz val="12"/>
        <color theme="1"/>
        <rFont val="Times New Roman"/>
        <family val="1"/>
        <charset val="186"/>
      </rPr>
      <t>ieskaitot PVN</t>
    </r>
    <r>
      <rPr>
        <sz val="12"/>
        <color theme="1"/>
        <rFont val="Times New Roman"/>
        <family val="1"/>
        <charset val="186"/>
      </rPr>
      <t>, tai skaitā:</t>
    </r>
  </si>
  <si>
    <t>1.1.1.</t>
  </si>
  <si>
    <t>1.1.2.</t>
  </si>
  <si>
    <t>Modernizācijas fonda atbalsta intensitāte no viena uzlādes punkta attiecināmām izmaksām</t>
  </si>
  <si>
    <t>%</t>
  </si>
  <si>
    <t>1.1.3.</t>
  </si>
  <si>
    <t>1.1.4.</t>
  </si>
  <si>
    <t>projekta iesniedzēja līdzfinansējuma apjoms no viena uzlādes punkta attiecināmām izmaksām</t>
  </si>
  <si>
    <t>projekta iesniedzēja finansējums</t>
  </si>
  <si>
    <t>neattiecināmās izmaksas</t>
  </si>
  <si>
    <t>Uzlādes punktu skaits</t>
  </si>
  <si>
    <t xml:space="preserve">Atjaunīgo energoresursu sistēmas adrese </t>
  </si>
  <si>
    <t>Atjaunojamo energoresursu inženiertehnisko iekārtu sistēmu skaits</t>
  </si>
  <si>
    <r>
      <t>Vienas</t>
    </r>
    <r>
      <rPr>
        <b/>
        <sz val="12"/>
        <color theme="1"/>
        <rFont val="Times New Roman"/>
        <family val="1"/>
        <charset val="186"/>
      </rPr>
      <t xml:space="preserve"> inženiertehniskās sistēmas un iekārtu izmaksas, </t>
    </r>
    <r>
      <rPr>
        <sz val="12"/>
        <color theme="1"/>
        <rFont val="Times New Roman"/>
        <family val="1"/>
        <charset val="186"/>
      </rPr>
      <t>ieskaitot PVN</t>
    </r>
    <r>
      <rPr>
        <b/>
        <sz val="12"/>
        <color theme="1"/>
        <rFont val="Times New Roman"/>
        <family val="1"/>
        <charset val="186"/>
      </rPr>
      <t>, tai skaitā:</t>
    </r>
  </si>
  <si>
    <t>attiecināmās izmaksas</t>
  </si>
  <si>
    <t>Modernizācijas fonda atbalsta intensitāte vienas inženiertehniskās sistēmas un iekārtu attiecināmām izmaksām</t>
  </si>
  <si>
    <t>projekta iesniedzēja līdzfinansējuma apjoms no inženiertehniskās sistēmas un iekārtu attiecināmām izmaksām</t>
  </si>
  <si>
    <t>Uzkrāšanas iekārtas jauda</t>
  </si>
  <si>
    <t>Atjaunīgo energoresursu iekārtu veids</t>
  </si>
  <si>
    <t>Atjaunīgo energoresursu iekārtas jauda*</t>
  </si>
  <si>
    <t>* - mazākais parametrs no saules paneļa / vēja ģeneratora nominālās jaudas vai invertora nominālās vai invertora iestatītās jaudas</t>
  </si>
  <si>
    <t>Saules elektrostacija</t>
  </si>
  <si>
    <t>Gads</t>
  </si>
  <si>
    <t>Kopējais projekta iesniedzēja finansējums</t>
  </si>
  <si>
    <t>7 = 6/3</t>
  </si>
  <si>
    <t>5 = 4/3</t>
  </si>
  <si>
    <t>3 = 4 + 6</t>
  </si>
  <si>
    <t>8 = 2 + 6</t>
  </si>
  <si>
    <t>Kopā</t>
  </si>
  <si>
    <r>
      <t xml:space="preserve">% sadalījums pa gadiem - </t>
    </r>
    <r>
      <rPr>
        <sz val="10"/>
        <color rgb="FFFF0000"/>
        <rFont val="Times New Roman"/>
        <family val="1"/>
        <charset val="186"/>
      </rPr>
      <t>var mainīt</t>
    </r>
  </si>
  <si>
    <t>nosaukums..</t>
  </si>
  <si>
    <r>
      <t xml:space="preserve">iepriekšējos trijos gados piešķirtais de minimis atbalsts </t>
    </r>
    <r>
      <rPr>
        <b/>
        <i/>
        <sz val="10"/>
        <color theme="0"/>
        <rFont val="Times New Roman"/>
        <family val="1"/>
        <charset val="186"/>
      </rPr>
      <t>euro</t>
    </r>
    <r>
      <rPr>
        <b/>
        <sz val="10"/>
        <color theme="0"/>
        <rFont val="Times New Roman"/>
        <family val="1"/>
        <charset val="186"/>
      </rPr>
      <t xml:space="preserve"> līdz projekta iesnieguma sagatavošanai</t>
    </r>
  </si>
  <si>
    <t>projekta iesniegumu pamatojošās dokumentācijas sagatavošanas izmaksas</t>
  </si>
  <si>
    <t>autoruzraudzības un būvuzraudzības izmaksas</t>
  </si>
  <si>
    <t>Uzlādes staciju skaita pārbaude</t>
  </si>
  <si>
    <t>Plānotais gadā saražotās elektroenerģijas daudzums, kWh (var mainīt metodiku!)</t>
  </si>
  <si>
    <t>Uzlādes punkta plānotais elektroenerģijas patēriņš gadā, kWh</t>
  </si>
  <si>
    <t>Saules/vēja elektrostacijas jaudas pārbaude</t>
  </si>
  <si>
    <t>Projekta iesniedzēja veida atbilstības pārbaude</t>
  </si>
  <si>
    <t>Projekta aktivitāšu saistība ar pārvaldes funkcijām un pārvaldes uzdevumiem</t>
  </si>
  <si>
    <t>19) organizēt sabiedriskā transporta pakalpojumus</t>
  </si>
  <si>
    <t>1) organizēt iedzīvotājiem ūdenssaimniecības, siltumapgādes un sadzīves atkritumu apsaimniekošanas pakalpojumus</t>
  </si>
  <si>
    <t>2) gādāt par pašvaldības administratīvās teritorijas labiekārtošanu un sanitāro tīrību</t>
  </si>
  <si>
    <t>3) gādāt par pašvaldības īpašumā esošo ceļu būvniecību, uzturēšanu un pārvaldību</t>
  </si>
  <si>
    <t>4) gādāt par iedzīvotāju izglītību, tostarp nodrošināt iespēju iegūt obligāto izglītību</t>
  </si>
  <si>
    <t>5) sniegt iedzīvotājiem daudzveidīgu kultūras piedāvājumu</t>
  </si>
  <si>
    <t>6) gādāt par iedzīvotāju veselību</t>
  </si>
  <si>
    <t>7) veicināt sporta attīstību</t>
  </si>
  <si>
    <t>8) veikt darbu ar jaunatni</t>
  </si>
  <si>
    <t>9) nodrošināt iedzīvotājiem atbalstu sociālo problēmu risināšanā</t>
  </si>
  <si>
    <t>10) sniegt iedzīvotājiem palīdzību mājokļa jautājumu risināšanā</t>
  </si>
  <si>
    <t>11) īstenot bērnu un aizgādnībā esošo personu tiesību un interešu aizsardzību</t>
  </si>
  <si>
    <t>12) sekmēt saimniecisko darbību pašvaldības administratīvajā teritorijā un sniegt tai atbalstu</t>
  </si>
  <si>
    <t>13) izsniegt atļaujas un licences komercdarbībai</t>
  </si>
  <si>
    <t>14) piedalīties sabiedriskās kārtības un drošības nodrošināšanā</t>
  </si>
  <si>
    <t>15) saskaņā ar pašvaldības teritorijas plānojumu noteikt zemes izmantošanu un apbūvi</t>
  </si>
  <si>
    <t>16) nodrošināt ar būvniecības procesu saistīta administratīvā procesa tiesiskumu</t>
  </si>
  <si>
    <t>17) veikt civilstāvokļa aktu reģistrāciju</t>
  </si>
  <si>
    <t>18) veikt pasākumus civilās aizsardzības un katastrofu pārvaldīšanā, ugunsdrošības un ugunsdzēsības jomā</t>
  </si>
  <si>
    <t>20) veicināt dabas kapitāla ilgtspējīgu pārvaldību un apsaimniekošanu</t>
  </si>
  <si>
    <t>21) nodrošināt atskurbināšanas pakalpojumu pieejamību</t>
  </si>
  <si>
    <t>22) veicināt klimata pārmaiņu ierobežošanu un pielāgošanos tām</t>
  </si>
  <si>
    <t>pārvaldes funkcijas</t>
  </si>
  <si>
    <t>pārvaldes uzdevumi</t>
  </si>
  <si>
    <t>Nav saistība</t>
  </si>
  <si>
    <t>projekta komunikācijas un vizuālās identitātes prasību nodrošināšanas pasākumu izmaksas</t>
  </si>
  <si>
    <t>t.sk. projekta komunikācijas un vizuālās identitātes prasību nodrošināšanas pasākumu izmaksas</t>
  </si>
  <si>
    <t>Saules/vēja elektrostacijas saražotās elektroenerģijas pārbaude</t>
  </si>
  <si>
    <t>Elektromobiļu iegāde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</si>
</sst>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%"/>
    <numFmt numFmtId="173" formatCode="#,##0.0"/>
  </numFmts>
  <fonts count="38" x14ac:knownFonts="1"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MS Sans Serif"/>
      <family val="2"/>
    </font>
    <font>
      <sz val="12"/>
      <color theme="1"/>
      <name val="Times New Roman"/>
      <family val="2"/>
      <charset val="186"/>
    </font>
    <font>
      <sz val="12"/>
      <color theme="0"/>
      <name val="Times New Roman"/>
      <family val="2"/>
      <charset val="186"/>
    </font>
    <font>
      <sz val="12"/>
      <color rgb="FF9C0006"/>
      <name val="Times New Roman"/>
      <family val="2"/>
      <charset val="186"/>
    </font>
    <font>
      <b/>
      <sz val="12"/>
      <color rgb="FFFA7D00"/>
      <name val="Times New Roman"/>
      <family val="2"/>
      <charset val="186"/>
    </font>
    <font>
      <b/>
      <sz val="12"/>
      <color theme="0"/>
      <name val="Times New Roman"/>
      <family val="2"/>
      <charset val="186"/>
    </font>
    <font>
      <i/>
      <sz val="12"/>
      <color rgb="FF7F7F7F"/>
      <name val="Times New Roman"/>
      <family val="2"/>
      <charset val="186"/>
    </font>
    <font>
      <sz val="12"/>
      <color rgb="FF006100"/>
      <name val="Times New Roman"/>
      <family val="2"/>
      <charset val="186"/>
    </font>
    <font>
      <b/>
      <sz val="15"/>
      <color theme="3"/>
      <name val="Times New Roman"/>
      <family val="2"/>
      <charset val="186"/>
    </font>
    <font>
      <b/>
      <sz val="13"/>
      <color theme="3"/>
      <name val="Times New Roman"/>
      <family val="2"/>
      <charset val="186"/>
    </font>
    <font>
      <b/>
      <sz val="11"/>
      <color theme="3"/>
      <name val="Times New Roman"/>
      <family val="2"/>
      <charset val="186"/>
    </font>
    <font>
      <sz val="12"/>
      <color rgb="FF3F3F76"/>
      <name val="Times New Roman"/>
      <family val="2"/>
      <charset val="186"/>
    </font>
    <font>
      <sz val="12"/>
      <color rgb="FFFA7D00"/>
      <name val="Times New Roman"/>
      <family val="2"/>
      <charset val="186"/>
    </font>
    <font>
      <sz val="12"/>
      <color rgb="FF9C6500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color rgb="FF3F3F3F"/>
      <name val="Times New Roman"/>
      <family val="2"/>
      <charset val="186"/>
    </font>
    <font>
      <b/>
      <sz val="12"/>
      <color theme="1"/>
      <name val="Times New Roman"/>
      <family val="2"/>
      <charset val="186"/>
    </font>
    <font>
      <sz val="12"/>
      <color rgb="FFFF0000"/>
      <name val="Times New Roman"/>
      <family val="2"/>
      <charset val="186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theme="9" tint="-0.49998474074526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2"/>
      <color theme="0" tint="-0.499984740745262"/>
      <name val="Times New Roman"/>
      <family val="1"/>
      <charset val="186"/>
    </font>
    <font>
      <sz val="12"/>
      <name val="Times New Roman"/>
      <family val="1"/>
      <charset val="186"/>
    </font>
    <font>
      <sz val="10"/>
      <color theme="4" tint="-0.499984740745262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b/>
      <i/>
      <sz val="10"/>
      <color theme="0"/>
      <name val="Times New Roman"/>
      <family val="1"/>
      <charset val="186"/>
    </font>
    <font>
      <sz val="10"/>
      <color rgb="FF414142"/>
      <name val="Arial"/>
      <family val="2"/>
      <charset val="186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" applyNumberFormat="0" applyAlignment="0" applyProtection="0"/>
    <xf numFmtId="0" fontId="8" fillId="28" borderId="3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" applyNumberFormat="0" applyAlignment="0" applyProtection="0"/>
    <xf numFmtId="0" fontId="15" fillId="0" borderId="7" applyNumberFormat="0" applyFill="0" applyAlignment="0" applyProtection="0"/>
    <xf numFmtId="0" fontId="16" fillId="31" borderId="0" applyNumberFormat="0" applyBorder="0" applyAlignment="0" applyProtection="0"/>
    <xf numFmtId="0" fontId="17" fillId="0" borderId="0"/>
    <xf numFmtId="0" fontId="18" fillId="0" borderId="0"/>
    <xf numFmtId="0" fontId="17" fillId="0" borderId="0"/>
    <xf numFmtId="0" fontId="4" fillId="32" borderId="8" applyNumberFormat="0" applyFont="0" applyAlignment="0" applyProtection="0"/>
    <xf numFmtId="0" fontId="19" fillId="27" borderId="9" applyNumberFormat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22" fillId="0" borderId="0" xfId="0" applyFont="1"/>
    <xf numFmtId="0" fontId="23" fillId="0" borderId="1" xfId="0" applyFont="1" applyBorder="1" applyAlignment="1">
      <alignment horizontal="center" vertical="center" wrapText="1"/>
    </xf>
    <xf numFmtId="9" fontId="22" fillId="0" borderId="0" xfId="0" applyNumberFormat="1" applyFont="1"/>
    <xf numFmtId="0" fontId="22" fillId="0" borderId="0" xfId="0" applyFont="1" applyAlignment="1">
      <alignment horizontal="center" vertical="center" wrapText="1"/>
    </xf>
    <xf numFmtId="0" fontId="24" fillId="0" borderId="0" xfId="0" applyFont="1"/>
    <xf numFmtId="0" fontId="29" fillId="0" borderId="0" xfId="0" applyFont="1"/>
    <xf numFmtId="0" fontId="29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0" fillId="34" borderId="1" xfId="0" applyFont="1" applyFill="1" applyBorder="1" applyAlignment="1">
      <alignment horizontal="left"/>
    </xf>
    <xf numFmtId="0" fontId="24" fillId="33" borderId="11" xfId="0" applyFont="1" applyFill="1" applyBorder="1" applyAlignment="1">
      <alignment horizontal="left"/>
    </xf>
    <xf numFmtId="0" fontId="24" fillId="33" borderId="12" xfId="0" applyFont="1" applyFill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2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/>
    <xf numFmtId="9" fontId="0" fillId="0" borderId="1" xfId="42" applyFont="1" applyBorder="1"/>
    <xf numFmtId="165" fontId="24" fillId="35" borderId="1" xfId="42" applyNumberFormat="1" applyFont="1" applyFill="1" applyBorder="1"/>
    <xf numFmtId="0" fontId="27" fillId="0" borderId="1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9" fillId="0" borderId="1" xfId="0" applyFont="1" applyFill="1" applyBorder="1" applyAlignment="1">
      <alignment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2" fillId="0" borderId="1" xfId="0" applyFont="1" applyBorder="1"/>
    <xf numFmtId="0" fontId="32" fillId="0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3" fontId="29" fillId="0" borderId="13" xfId="0" applyNumberFormat="1" applyFont="1" applyBorder="1" applyAlignment="1">
      <alignment vertical="center" wrapText="1"/>
    </xf>
    <xf numFmtId="4" fontId="29" fillId="0" borderId="13" xfId="0" applyNumberFormat="1" applyFont="1" applyBorder="1" applyAlignment="1">
      <alignment vertical="center" wrapText="1"/>
    </xf>
    <xf numFmtId="4" fontId="29" fillId="35" borderId="13" xfId="0" applyNumberFormat="1" applyFont="1" applyFill="1" applyBorder="1" applyAlignment="1">
      <alignment vertical="center" wrapText="1"/>
    </xf>
    <xf numFmtId="4" fontId="29" fillId="35" borderId="14" xfId="0" applyNumberFormat="1" applyFont="1" applyFill="1" applyBorder="1" applyAlignment="1">
      <alignment vertical="center" wrapText="1"/>
    </xf>
    <xf numFmtId="4" fontId="32" fillId="35" borderId="1" xfId="0" applyNumberFormat="1" applyFont="1" applyFill="1" applyBorder="1"/>
    <xf numFmtId="0" fontId="5" fillId="0" borderId="0" xfId="0" applyFont="1" applyBorder="1" applyAlignment="1">
      <alignment horizontal="left"/>
    </xf>
    <xf numFmtId="0" fontId="33" fillId="0" borderId="1" xfId="0" applyFont="1" applyBorder="1"/>
    <xf numFmtId="0" fontId="33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4" fontId="33" fillId="35" borderId="1" xfId="0" applyNumberFormat="1" applyFont="1" applyFill="1" applyBorder="1"/>
    <xf numFmtId="4" fontId="29" fillId="35" borderId="1" xfId="0" applyNumberFormat="1" applyFont="1" applyFill="1" applyBorder="1" applyAlignment="1">
      <alignment vertical="center" wrapText="1"/>
    </xf>
    <xf numFmtId="10" fontId="29" fillId="35" borderId="1" xfId="42" applyNumberFormat="1" applyFont="1" applyFill="1" applyBorder="1" applyAlignment="1">
      <alignment vertical="center" wrapText="1"/>
    </xf>
    <xf numFmtId="0" fontId="27" fillId="0" borderId="17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3" fontId="0" fillId="0" borderId="1" xfId="0" applyNumberFormat="1" applyBorder="1" applyAlignment="1">
      <alignment horizontal="right"/>
    </xf>
    <xf numFmtId="0" fontId="29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29" fillId="0" borderId="0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9" fontId="34" fillId="0" borderId="1" xfId="42" applyFont="1" applyBorder="1" applyAlignment="1">
      <alignment horizontal="center" vertical="center" wrapText="1"/>
    </xf>
    <xf numFmtId="0" fontId="0" fillId="35" borderId="1" xfId="0" applyFill="1" applyBorder="1"/>
    <xf numFmtId="4" fontId="0" fillId="35" borderId="1" xfId="0" applyNumberFormat="1" applyFill="1" applyBorder="1"/>
    <xf numFmtId="0" fontId="23" fillId="35" borderId="1" xfId="0" applyFont="1" applyFill="1" applyBorder="1" applyAlignment="1">
      <alignment horizontal="center" vertical="center" wrapText="1"/>
    </xf>
    <xf numFmtId="4" fontId="23" fillId="35" borderId="1" xfId="0" applyNumberFormat="1" applyFont="1" applyFill="1" applyBorder="1" applyAlignment="1">
      <alignment horizontal="right" vertical="center" wrapText="1"/>
    </xf>
    <xf numFmtId="4" fontId="22" fillId="35" borderId="1" xfId="0" applyNumberFormat="1" applyFont="1" applyFill="1" applyBorder="1" applyAlignment="1">
      <alignment horizontal="right" vertical="center"/>
    </xf>
    <xf numFmtId="10" fontId="22" fillId="35" borderId="1" xfId="42" applyNumberFormat="1" applyFont="1" applyFill="1" applyBorder="1" applyAlignment="1">
      <alignment horizontal="right" vertical="center"/>
    </xf>
    <xf numFmtId="4" fontId="24" fillId="35" borderId="1" xfId="0" applyNumberFormat="1" applyFont="1" applyFill="1" applyBorder="1" applyAlignment="1">
      <alignment horizontal="left" vertical="center"/>
    </xf>
    <xf numFmtId="4" fontId="24" fillId="35" borderId="1" xfId="0" applyNumberFormat="1" applyFont="1" applyFill="1" applyBorder="1" applyAlignment="1">
      <alignment horizontal="right" vertical="center"/>
    </xf>
    <xf numFmtId="10" fontId="24" fillId="35" borderId="1" xfId="42" applyNumberFormat="1" applyFont="1" applyFill="1" applyBorder="1" applyAlignment="1">
      <alignment horizontal="right" vertical="center"/>
    </xf>
    <xf numFmtId="0" fontId="35" fillId="0" borderId="0" xfId="0" applyFont="1" applyBorder="1" applyAlignment="1">
      <alignment horizontal="left"/>
    </xf>
    <xf numFmtId="0" fontId="2" fillId="33" borderId="1" xfId="0" applyFont="1" applyFill="1" applyBorder="1" applyAlignment="1">
      <alignment horizontal="center"/>
    </xf>
    <xf numFmtId="0" fontId="24" fillId="33" borderId="1" xfId="0" applyFont="1" applyFill="1" applyBorder="1" applyAlignment="1">
      <alignment horizontal="left"/>
    </xf>
    <xf numFmtId="4" fontId="30" fillId="34" borderId="1" xfId="0" applyNumberFormat="1" applyFont="1" applyFill="1" applyBorder="1" applyAlignment="1">
      <alignment horizontal="left"/>
    </xf>
    <xf numFmtId="0" fontId="32" fillId="0" borderId="0" xfId="0" applyFont="1" applyBorder="1"/>
    <xf numFmtId="3" fontId="0" fillId="0" borderId="1" xfId="0" applyNumberFormat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0" fontId="37" fillId="0" borderId="0" xfId="0" applyFont="1" applyAlignment="1">
      <alignment horizontal="left" vertical="center"/>
    </xf>
    <xf numFmtId="0" fontId="35" fillId="0" borderId="18" xfId="0" applyFont="1" applyFill="1" applyBorder="1" applyAlignment="1">
      <alignment horizontal="left"/>
    </xf>
  </cellXfs>
  <cellStyles count="4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5" xfId="47" xr:uid="{18E74DE6-6FD1-43BD-A5B3-6DBBCE0F919E}"/>
    <cellStyle name="Note 2" xfId="40" xr:uid="{00000000-0005-0000-0000-000028000000}"/>
    <cellStyle name="Output 2" xfId="41" xr:uid="{00000000-0005-0000-0000-000029000000}"/>
    <cellStyle name="Percent" xfId="42" builtinId="5"/>
    <cellStyle name="Percent 2" xfId="43" xr:uid="{00000000-0005-0000-0000-00002B000000}"/>
    <cellStyle name="Standard_HWB Kurzverf. Formular" xfId="44" xr:uid="{00000000-0005-0000-0000-00002C000000}"/>
    <cellStyle name="Total 2" xfId="45" xr:uid="{00000000-0005-0000-0000-00002D000000}"/>
    <cellStyle name="Warning Text 2" xfId="46" xr:uid="{00000000-0005-0000-0000-00002E000000}"/>
  </cellStyles>
  <dxfs count="498"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rgb="FFFFC00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rgb="FFFF0000"/>
  </sheetPr>
  <dimension ref="A1:N68"/>
  <sheetViews>
    <sheetView tabSelected="1" workbookViewId="0">
      <selection activeCell="D2" sqref="D2:E2"/>
    </sheetView>
  </sheetViews>
  <sheetFormatPr defaultColWidth="0" defaultRowHeight="15.75" zeroHeight="1" x14ac:dyDescent="0.25"/>
  <cols>
    <col min="1" max="1" width="19.375" customWidth="1"/>
    <col min="2" max="3" width="26.375" customWidth="1"/>
    <col min="4" max="4" width="15" customWidth="1"/>
    <col min="5" max="5" width="52" customWidth="1"/>
    <col min="6" max="6" width="6.25" customWidth="1"/>
    <col min="7" max="11" width="0" hidden="1" customWidth="1"/>
    <col min="15" max="16384" width="9" hidden="1"/>
  </cols>
  <sheetData>
    <row r="1" spans="1:5" x14ac:dyDescent="0.25">
      <c r="A1" s="9" t="s">
        <v>16</v>
      </c>
      <c r="B1" s="9"/>
      <c r="C1" s="9"/>
      <c r="D1" s="12" t="s">
        <v>85</v>
      </c>
      <c r="E1" s="13"/>
    </row>
    <row r="2" spans="1:5" x14ac:dyDescent="0.25">
      <c r="A2" s="9" t="s">
        <v>17</v>
      </c>
      <c r="B2" s="9"/>
      <c r="C2" s="9"/>
      <c r="D2" s="64" t="s">
        <v>23</v>
      </c>
      <c r="E2" s="64"/>
    </row>
    <row r="3" spans="1:5" x14ac:dyDescent="0.25">
      <c r="A3" s="62" t="s">
        <v>94</v>
      </c>
      <c r="B3" s="62"/>
      <c r="C3" s="62"/>
      <c r="D3" s="70" t="s">
        <v>12</v>
      </c>
      <c r="E3" s="70"/>
    </row>
    <row r="4" spans="1:5" x14ac:dyDescent="0.25">
      <c r="A4" s="62" t="s">
        <v>86</v>
      </c>
      <c r="B4" s="62"/>
      <c r="C4" s="62"/>
      <c r="D4" s="68"/>
      <c r="E4" s="1"/>
    </row>
    <row r="5" spans="1:5" x14ac:dyDescent="0.25">
      <c r="A5" s="9" t="s">
        <v>8</v>
      </c>
      <c r="B5" s="9"/>
      <c r="C5" s="9"/>
      <c r="D5" s="63" t="s">
        <v>15</v>
      </c>
      <c r="E5" s="1"/>
    </row>
    <row r="6" spans="1:5" x14ac:dyDescent="0.25">
      <c r="A6" s="14" t="s">
        <v>28</v>
      </c>
      <c r="B6" s="14"/>
      <c r="C6" s="14"/>
      <c r="D6" s="19">
        <f>VLOOKUP(D2,A18:C24,2,FALSE)</f>
        <v>0.25</v>
      </c>
      <c r="E6" s="8"/>
    </row>
    <row r="7" spans="1:5" x14ac:dyDescent="0.25">
      <c r="A7" s="14" t="s">
        <v>27</v>
      </c>
      <c r="B7" s="14"/>
      <c r="C7" s="14"/>
      <c r="D7" s="19">
        <f>VLOOKUP(D2,A18:C24,3,FALSE)</f>
        <v>0.85</v>
      </c>
      <c r="E7" s="1"/>
    </row>
    <row r="8" spans="1:5" x14ac:dyDescent="0.25"/>
    <row r="9" spans="1:5" x14ac:dyDescent="0.25">
      <c r="A9" s="10" t="s">
        <v>34</v>
      </c>
      <c r="B9" s="10"/>
      <c r="C9" s="10"/>
      <c r="D9" s="65" t="str">
        <f>IF('5.2. tabula'!E8&gt;VLOOKUP(D2,A18:D24,4,FALSE),"Pārsniedz maksimālo apmēru vienam iesniegumam","OK")</f>
        <v>OK</v>
      </c>
      <c r="E9" s="11"/>
    </row>
    <row r="10" spans="1:5" x14ac:dyDescent="0.25">
      <c r="A10" s="10" t="s">
        <v>89</v>
      </c>
      <c r="B10" s="10"/>
      <c r="C10" s="10"/>
      <c r="D10" s="65" t="str">
        <f>IF(SUM('5.1.1. tabula'!D7,'5.1.1. tabula'!D18,'5.1.1. tabula'!D29,'5.1.1. tabula'!D40,'5.1.1. tabula'!D51)&lt;SUM('5.1.2. tabula'!D16,'5.1.2. tabula'!D33,'5.1.2. tabula'!D50,'5.1.2. tabula'!D67,'5.1.2. tabula'!D84),"Uzlādes stacijas ir vairāk kā elektromobiļi","OK")</f>
        <v>OK</v>
      </c>
      <c r="E10" s="11"/>
    </row>
    <row r="11" spans="1:5" x14ac:dyDescent="0.25">
      <c r="A11" s="10" t="s">
        <v>122</v>
      </c>
      <c r="B11" s="10"/>
      <c r="C11" s="10"/>
      <c r="D11" s="65" t="str">
        <f>IF(SUM('5.1.2. tabula'!C3,'5.1.2. tabula'!C20,'5.1.2. tabula'!C37,'5.1.2. tabula'!C54,'5.1.2. tabula'!C71)&lt;SUM('5.1.3. tabula'!C4,'5.1.3. tabula'!C23,'5.1.3. tabula'!C42,'5.1.3. tabula'!C61,'5.1.3. tabula'!C80),"Saules paneļi saražo vairāk elektroenerģiju nekā patērē uzlādes punkti","OK")</f>
        <v>OK</v>
      </c>
      <c r="E11" s="11"/>
    </row>
    <row r="12" spans="1:5" x14ac:dyDescent="0.25">
      <c r="A12" s="10" t="s">
        <v>92</v>
      </c>
      <c r="B12" s="10"/>
      <c r="C12" s="10"/>
      <c r="D12" s="65" t="str">
        <f>IF(SUM('5.1.2. tabula'!C2,'5.1.2. tabula'!C19,'5.1.2. tabula'!C36,'5.1.2. tabula'!C53,'5.1.2. tabula'!C70)&lt;SUM('5.1.3. tabula'!C3,'5.1.3. tabula'!C22,'5.1.3. tabula'!C41,'5.1.3. tabula'!C60,'5.1.3. tabula'!C79),"Saules paneļu jauda ir lielāka uzlādes punkta jaudu","OK")</f>
        <v>OK</v>
      </c>
      <c r="E12" s="11"/>
    </row>
    <row r="13" spans="1:5" x14ac:dyDescent="0.25">
      <c r="A13" s="10" t="s">
        <v>93</v>
      </c>
      <c r="B13" s="10"/>
      <c r="C13" s="10"/>
      <c r="D13" s="65" t="str">
        <f>IF(AND(D2="komersants (atbalsts tiek sniegts saskaņā ar Komisijas regulu Nr. 2023/2831)",(300000-D4-'5.2. tabula'!E8)&lt;0),"Nepietiek De minimis atbalsts: jāizvelas cita forma","OK")</f>
        <v>OK</v>
      </c>
      <c r="E13" s="11"/>
    </row>
    <row r="14" spans="1:5" x14ac:dyDescent="0.25">
      <c r="A14" s="10" t="s">
        <v>123</v>
      </c>
      <c r="B14" s="10"/>
      <c r="C14" s="10"/>
      <c r="D14" s="65" t="str">
        <f>IF(AND($D$2&lt;&gt;"pašvaldība",$D$2&lt;&gt;"tiešās pārvaldes iestāde",SUM('5.1.1. tabula'!D7,'5.1.1. tabula'!D18,'5.1.1. tabula'!D29,'5.1.1. tabula'!D40,'5.1.1. tabula'!D51)&lt;3),"Komersantam jāiegādājas vismaz 3 elektromobiļi","OK")</f>
        <v>OK</v>
      </c>
      <c r="E14" s="11"/>
    </row>
    <row r="15" spans="1:5" ht="15.75" customHeight="1" x14ac:dyDescent="0.25"/>
    <row r="16" spans="1:5" ht="15.75" hidden="1" customHeight="1" x14ac:dyDescent="0.25"/>
    <row r="17" spans="1:4" ht="15.75" hidden="1" customHeight="1" x14ac:dyDescent="0.25">
      <c r="A17" s="17" t="s">
        <v>12</v>
      </c>
      <c r="B17" s="17" t="s">
        <v>26</v>
      </c>
      <c r="C17" s="17" t="s">
        <v>25</v>
      </c>
      <c r="D17" s="17"/>
    </row>
    <row r="18" spans="1:4" ht="15.75" hidden="1" customHeight="1" x14ac:dyDescent="0.25">
      <c r="A18" s="7" t="s">
        <v>18</v>
      </c>
      <c r="B18" s="18">
        <v>0.25</v>
      </c>
      <c r="C18" s="18">
        <v>0.85</v>
      </c>
      <c r="D18" s="17">
        <v>300000</v>
      </c>
    </row>
    <row r="19" spans="1:4" ht="15.75" hidden="1" customHeight="1" x14ac:dyDescent="0.25">
      <c r="A19" s="7" t="s">
        <v>19</v>
      </c>
      <c r="B19" s="18">
        <v>0.5</v>
      </c>
      <c r="C19" s="18">
        <v>0.5</v>
      </c>
      <c r="D19" s="17">
        <v>300000</v>
      </c>
    </row>
    <row r="20" spans="1:4" ht="15.75" hidden="1" customHeight="1" x14ac:dyDescent="0.25">
      <c r="A20" s="7" t="s">
        <v>20</v>
      </c>
      <c r="B20" s="18">
        <v>0.5</v>
      </c>
      <c r="C20" s="18">
        <v>0.5</v>
      </c>
      <c r="D20" s="17">
        <v>300000</v>
      </c>
    </row>
    <row r="21" spans="1:4" ht="15.75" hidden="1" customHeight="1" x14ac:dyDescent="0.25">
      <c r="A21" s="7" t="s">
        <v>21</v>
      </c>
      <c r="B21" s="18">
        <v>0.4</v>
      </c>
      <c r="C21" s="18">
        <v>0.4</v>
      </c>
      <c r="D21" s="17">
        <v>300000</v>
      </c>
    </row>
    <row r="22" spans="1:4" ht="15.75" hidden="1" customHeight="1" x14ac:dyDescent="0.25">
      <c r="A22" s="7" t="s">
        <v>22</v>
      </c>
      <c r="B22" s="18">
        <v>0.2</v>
      </c>
      <c r="C22" s="18">
        <v>0.2</v>
      </c>
      <c r="D22" s="17">
        <v>300000</v>
      </c>
    </row>
    <row r="23" spans="1:4" ht="15.75" hidden="1" customHeight="1" x14ac:dyDescent="0.25">
      <c r="A23" s="7" t="s">
        <v>23</v>
      </c>
      <c r="B23" s="18">
        <v>0.25</v>
      </c>
      <c r="C23" s="18">
        <v>0.85</v>
      </c>
      <c r="D23" s="17">
        <v>100000</v>
      </c>
    </row>
    <row r="24" spans="1:4" ht="15.75" hidden="1" customHeight="1" x14ac:dyDescent="0.25">
      <c r="A24" s="7" t="s">
        <v>24</v>
      </c>
      <c r="B24" s="18">
        <v>0.25</v>
      </c>
      <c r="C24" s="18">
        <v>0.85</v>
      </c>
      <c r="D24" s="17">
        <v>100000</v>
      </c>
    </row>
    <row r="25" spans="1:4" ht="15.75" hidden="1" customHeight="1" x14ac:dyDescent="0.25"/>
    <row r="26" spans="1:4" ht="15.75" hidden="1" customHeight="1" x14ac:dyDescent="0.25">
      <c r="A26" s="17" t="s">
        <v>12</v>
      </c>
      <c r="B26" s="17">
        <v>0</v>
      </c>
    </row>
    <row r="27" spans="1:4" ht="15.75" hidden="1" customHeight="1" x14ac:dyDescent="0.25">
      <c r="A27" s="25" t="s">
        <v>44</v>
      </c>
      <c r="B27" s="17">
        <v>5000</v>
      </c>
    </row>
    <row r="28" spans="1:4" ht="15.75" hidden="1" customHeight="1" x14ac:dyDescent="0.25">
      <c r="A28" s="25" t="s">
        <v>47</v>
      </c>
      <c r="B28" s="17">
        <v>7500</v>
      </c>
    </row>
    <row r="29" spans="1:4" ht="15.75" hidden="1" customHeight="1" x14ac:dyDescent="0.25">
      <c r="A29" s="25" t="s">
        <v>14</v>
      </c>
      <c r="B29" s="17">
        <v>15000</v>
      </c>
    </row>
    <row r="30" spans="1:4" ht="15.75" hidden="1" customHeight="1" x14ac:dyDescent="0.25">
      <c r="A30" s="25" t="s">
        <v>42</v>
      </c>
      <c r="B30" s="17">
        <v>15000</v>
      </c>
    </row>
    <row r="31" spans="1:4" ht="15.75" hidden="1" customHeight="1" x14ac:dyDescent="0.25">
      <c r="A31" s="25" t="s">
        <v>43</v>
      </c>
      <c r="B31" s="17">
        <v>0</v>
      </c>
    </row>
    <row r="32" spans="1:4" ht="15.75" hidden="1" customHeight="1" x14ac:dyDescent="0.25">
      <c r="A32" s="69" t="s">
        <v>12</v>
      </c>
    </row>
    <row r="33" spans="1:1" ht="15.75" hidden="1" customHeight="1" x14ac:dyDescent="0.25">
      <c r="A33" s="69" t="s">
        <v>96</v>
      </c>
    </row>
    <row r="34" spans="1:1" ht="15.75" hidden="1" customHeight="1" x14ac:dyDescent="0.25">
      <c r="A34" s="69" t="s">
        <v>97</v>
      </c>
    </row>
    <row r="35" spans="1:1" ht="15.75" hidden="1" customHeight="1" x14ac:dyDescent="0.25">
      <c r="A35" s="69" t="s">
        <v>98</v>
      </c>
    </row>
    <row r="36" spans="1:1" ht="15.75" hidden="1" customHeight="1" x14ac:dyDescent="0.25">
      <c r="A36" s="69" t="s">
        <v>99</v>
      </c>
    </row>
    <row r="37" spans="1:1" ht="15.75" hidden="1" customHeight="1" x14ac:dyDescent="0.25">
      <c r="A37" s="69" t="s">
        <v>100</v>
      </c>
    </row>
    <row r="38" spans="1:1" ht="15.75" hidden="1" customHeight="1" x14ac:dyDescent="0.25">
      <c r="A38" s="69" t="s">
        <v>101</v>
      </c>
    </row>
    <row r="39" spans="1:1" ht="15.75" hidden="1" customHeight="1" x14ac:dyDescent="0.25">
      <c r="A39" s="69" t="s">
        <v>102</v>
      </c>
    </row>
    <row r="40" spans="1:1" hidden="1" x14ac:dyDescent="0.25">
      <c r="A40" s="69" t="s">
        <v>103</v>
      </c>
    </row>
    <row r="41" spans="1:1" hidden="1" x14ac:dyDescent="0.25">
      <c r="A41" s="69" t="s">
        <v>104</v>
      </c>
    </row>
    <row r="42" spans="1:1" hidden="1" x14ac:dyDescent="0.25">
      <c r="A42" s="69" t="s">
        <v>105</v>
      </c>
    </row>
    <row r="43" spans="1:1" hidden="1" x14ac:dyDescent="0.25">
      <c r="A43" s="69" t="s">
        <v>106</v>
      </c>
    </row>
    <row r="44" spans="1:1" hidden="1" x14ac:dyDescent="0.25">
      <c r="A44" s="69" t="s">
        <v>107</v>
      </c>
    </row>
    <row r="45" spans="1:1" hidden="1" x14ac:dyDescent="0.25">
      <c r="A45" s="69" t="s">
        <v>108</v>
      </c>
    </row>
    <row r="46" spans="1:1" hidden="1" x14ac:dyDescent="0.25">
      <c r="A46" s="69" t="s">
        <v>109</v>
      </c>
    </row>
    <row r="47" spans="1:1" hidden="1" x14ac:dyDescent="0.25">
      <c r="A47" s="69" t="s">
        <v>110</v>
      </c>
    </row>
    <row r="48" spans="1:1" hidden="1" x14ac:dyDescent="0.25">
      <c r="A48" s="69" t="s">
        <v>111</v>
      </c>
    </row>
    <row r="49" spans="1:1" hidden="1" x14ac:dyDescent="0.25">
      <c r="A49" s="69" t="s">
        <v>112</v>
      </c>
    </row>
    <row r="50" spans="1:1" hidden="1" x14ac:dyDescent="0.25">
      <c r="A50" s="69" t="s">
        <v>113</v>
      </c>
    </row>
    <row r="51" spans="1:1" hidden="1" x14ac:dyDescent="0.25">
      <c r="A51" s="69" t="s">
        <v>95</v>
      </c>
    </row>
    <row r="52" spans="1:1" hidden="1" x14ac:dyDescent="0.25">
      <c r="A52" s="69" t="s">
        <v>114</v>
      </c>
    </row>
    <row r="53" spans="1:1" hidden="1" x14ac:dyDescent="0.25">
      <c r="A53" s="69" t="s">
        <v>115</v>
      </c>
    </row>
    <row r="54" spans="1:1" hidden="1" x14ac:dyDescent="0.25">
      <c r="A54" s="69" t="s">
        <v>116</v>
      </c>
    </row>
    <row r="55" spans="1:1" hidden="1" x14ac:dyDescent="0.25">
      <c r="A55" s="69" t="s">
        <v>117</v>
      </c>
    </row>
    <row r="56" spans="1:1" hidden="1" x14ac:dyDescent="0.25">
      <c r="A56" s="69" t="s">
        <v>118</v>
      </c>
    </row>
    <row r="57" spans="1:1" hidden="1" x14ac:dyDescent="0.25">
      <c r="A57" s="69" t="s">
        <v>119</v>
      </c>
    </row>
    <row r="58" spans="1:1" x14ac:dyDescent="0.25"/>
    <row r="65" x14ac:dyDescent="0.25"/>
    <row r="67" x14ac:dyDescent="0.25"/>
    <row r="68" x14ac:dyDescent="0.25"/>
  </sheetData>
  <mergeCells count="22">
    <mergeCell ref="A14:C14"/>
    <mergeCell ref="D14:E14"/>
    <mergeCell ref="A13:C13"/>
    <mergeCell ref="D13:E13"/>
    <mergeCell ref="A3:C3"/>
    <mergeCell ref="D3:E3"/>
    <mergeCell ref="A12:C12"/>
    <mergeCell ref="D12:E12"/>
    <mergeCell ref="D10:E10"/>
    <mergeCell ref="A11:C11"/>
    <mergeCell ref="D11:E11"/>
    <mergeCell ref="A10:C10"/>
    <mergeCell ref="A1:C1"/>
    <mergeCell ref="A9:C9"/>
    <mergeCell ref="D9:E9"/>
    <mergeCell ref="D1:E1"/>
    <mergeCell ref="A6:C6"/>
    <mergeCell ref="A2:C2"/>
    <mergeCell ref="D2:E2"/>
    <mergeCell ref="A5:C5"/>
    <mergeCell ref="A7:C7"/>
    <mergeCell ref="A4:C4"/>
  </mergeCells>
  <conditionalFormatting sqref="D9:E9">
    <cfRule type="expression" dxfId="231" priority="13">
      <formula>D9="OK"</formula>
    </cfRule>
  </conditionalFormatting>
  <conditionalFormatting sqref="D3">
    <cfRule type="expression" dxfId="230" priority="2">
      <formula>AND($D$3="izvēle..",OR($D$2="pašvaldība",$D$2="tiešās pārvaldes iestāde"))</formula>
    </cfRule>
  </conditionalFormatting>
  <conditionalFormatting sqref="D1:E1">
    <cfRule type="cellIs" dxfId="229" priority="11" operator="equal">
      <formula>"nosaukums.."</formula>
    </cfRule>
  </conditionalFormatting>
  <conditionalFormatting sqref="D4">
    <cfRule type="expression" dxfId="228" priority="8">
      <formula>AND($D$2="komersants (atbalsts tiek sniegts saskaņā ar Komisijas regulu Nr. 2023/2831)",$D$4="")</formula>
    </cfRule>
    <cfRule type="expression" dxfId="227" priority="10">
      <formula>$D$2="komersants (atbalsts tiek sniegts saskaņā ar Komisijas regulu Nr. 2023/2831)"</formula>
    </cfRule>
  </conditionalFormatting>
  <conditionalFormatting sqref="A4:C4">
    <cfRule type="expression" dxfId="226" priority="9">
      <formula>$D$2="komersants (atbalsts tiek sniegts saskaņā ar Komisijas regulu Nr. 2023/2831)"</formula>
    </cfRule>
  </conditionalFormatting>
  <conditionalFormatting sqref="D10:E10">
    <cfRule type="expression" dxfId="225" priority="7">
      <formula>D10="OK"</formula>
    </cfRule>
  </conditionalFormatting>
  <conditionalFormatting sqref="D11:E12">
    <cfRule type="expression" dxfId="224" priority="6">
      <formula>D11="OK"</formula>
    </cfRule>
  </conditionalFormatting>
  <conditionalFormatting sqref="D13:E13">
    <cfRule type="expression" dxfId="223" priority="5">
      <formula>D13="OK"</formula>
    </cfRule>
  </conditionalFormatting>
  <conditionalFormatting sqref="A3:C3">
    <cfRule type="expression" dxfId="222" priority="4">
      <formula>OR($D$2="pašvaldība",$D$2="tiešās pārvaldes iestāde")</formula>
    </cfRule>
  </conditionalFormatting>
  <conditionalFormatting sqref="D2">
    <cfRule type="cellIs" dxfId="221" priority="12" operator="equal">
      <formula>"izvēle.."</formula>
    </cfRule>
  </conditionalFormatting>
  <conditionalFormatting sqref="D3:E3">
    <cfRule type="expression" dxfId="220" priority="3">
      <formula>OR($D$2="pašvaldība",$D$2="tiešās pārvaldes iestāde")</formula>
    </cfRule>
  </conditionalFormatting>
  <conditionalFormatting sqref="D14:E14">
    <cfRule type="expression" dxfId="219" priority="1">
      <formula>D14="OK"</formula>
    </cfRule>
  </conditionalFormatting>
  <dataValidations count="3">
    <dataValidation type="list" allowBlank="1" showInputMessage="1" showErrorMessage="1" sqref="D5" xr:uid="{00000000-0002-0000-0000-000000000000}">
      <formula1>"JĀ,NĒ"</formula1>
    </dataValidation>
    <dataValidation type="list" allowBlank="1" showInputMessage="1" showErrorMessage="1" sqref="D2:E2" xr:uid="{79ADB48A-4235-4A38-A002-74176A9C2ABF}">
      <formula1>$A$17:$A$24</formula1>
    </dataValidation>
    <dataValidation type="list" allowBlank="1" showInputMessage="1" showErrorMessage="1" sqref="D3:E3" xr:uid="{029FE341-7999-4E37-A54F-25245C69688D}">
      <formula1>$A$32:$A$57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0E8E-4C86-4155-AAC9-FACD067CE602}">
  <dimension ref="A1:D60"/>
  <sheetViews>
    <sheetView topLeftCell="A34" workbookViewId="0">
      <selection activeCell="C46" sqref="C46"/>
    </sheetView>
  </sheetViews>
  <sheetFormatPr defaultColWidth="0" defaultRowHeight="15.75" x14ac:dyDescent="0.25"/>
  <cols>
    <col min="1" max="1" width="4.625" customWidth="1"/>
    <col min="2" max="2" width="89" customWidth="1"/>
    <col min="3" max="3" width="12.875" customWidth="1"/>
    <col min="4" max="4" width="30.375" customWidth="1"/>
    <col min="5" max="5" width="9" customWidth="1"/>
    <col min="6" max="16384" width="9" hidden="1"/>
  </cols>
  <sheetData>
    <row r="1" spans="1:4" x14ac:dyDescent="0.25">
      <c r="B1" s="6" t="s">
        <v>41</v>
      </c>
      <c r="C1" s="24" t="s">
        <v>45</v>
      </c>
      <c r="D1" s="24"/>
    </row>
    <row r="2" spans="1:4" x14ac:dyDescent="0.25">
      <c r="B2" s="6" t="s">
        <v>40</v>
      </c>
      <c r="C2" s="17" t="s">
        <v>44</v>
      </c>
    </row>
    <row r="3" spans="1:4" ht="31.5" x14ac:dyDescent="0.25">
      <c r="A3" s="20" t="s">
        <v>39</v>
      </c>
      <c r="B3" s="20" t="s">
        <v>29</v>
      </c>
      <c r="C3" s="23" t="s">
        <v>4</v>
      </c>
      <c r="D3" s="20" t="s">
        <v>30</v>
      </c>
    </row>
    <row r="4" spans="1:4" x14ac:dyDescent="0.25">
      <c r="A4" s="21" t="s">
        <v>31</v>
      </c>
      <c r="B4" s="22" t="s">
        <v>46</v>
      </c>
      <c r="C4" s="21" t="s">
        <v>32</v>
      </c>
      <c r="D4" s="33">
        <f>27500*1.21</f>
        <v>33275</v>
      </c>
    </row>
    <row r="5" spans="1:4" x14ac:dyDescent="0.25">
      <c r="A5" s="21" t="s">
        <v>33</v>
      </c>
      <c r="B5" s="22" t="s">
        <v>34</v>
      </c>
      <c r="C5" s="21" t="s">
        <v>32</v>
      </c>
      <c r="D5" s="34">
        <f>IF(VLOOKUP(C2,PĀRBAUDE!$A$26:$B$31,2,FALSE)&lt;D9*PĀRBAUDE!$D$6,VLOOKUP(C2,PĀRBAUDE!$A$26:$B$31,2,FALSE),D9*PĀRBAUDE!$D$6)</f>
        <v>5000</v>
      </c>
    </row>
    <row r="6" spans="1:4" x14ac:dyDescent="0.25">
      <c r="A6" s="26" t="s">
        <v>35</v>
      </c>
      <c r="B6" s="27" t="s">
        <v>36</v>
      </c>
      <c r="C6" s="26" t="s">
        <v>32</v>
      </c>
      <c r="D6" s="35">
        <f>D4-D5</f>
        <v>28275</v>
      </c>
    </row>
    <row r="7" spans="1:4" x14ac:dyDescent="0.25">
      <c r="A7" s="28" t="s">
        <v>37</v>
      </c>
      <c r="B7" s="7" t="s">
        <v>38</v>
      </c>
      <c r="C7" s="28" t="s">
        <v>50</v>
      </c>
      <c r="D7" s="32">
        <v>10</v>
      </c>
    </row>
    <row r="8" spans="1:4" x14ac:dyDescent="0.25">
      <c r="A8" s="28"/>
      <c r="B8" s="7" t="s">
        <v>48</v>
      </c>
      <c r="C8" s="28" t="s">
        <v>49</v>
      </c>
      <c r="D8" s="32">
        <v>25000</v>
      </c>
    </row>
    <row r="9" spans="1:4" x14ac:dyDescent="0.25">
      <c r="A9" s="29"/>
      <c r="B9" s="30" t="s">
        <v>1</v>
      </c>
      <c r="C9" s="31" t="s">
        <v>32</v>
      </c>
      <c r="D9" s="36">
        <f>ROUND(D4/IF(PĀRBAUDE!$D$5="NĒ",1,1.21),2)</f>
        <v>33275</v>
      </c>
    </row>
    <row r="10" spans="1:4" x14ac:dyDescent="0.25">
      <c r="A10" s="28"/>
      <c r="B10" s="7" t="s">
        <v>121</v>
      </c>
      <c r="C10" s="28" t="s">
        <v>32</v>
      </c>
      <c r="D10" s="33"/>
    </row>
    <row r="12" spans="1:4" x14ac:dyDescent="0.25">
      <c r="B12" s="6" t="s">
        <v>41</v>
      </c>
      <c r="C12" s="24" t="s">
        <v>45</v>
      </c>
      <c r="D12" s="24"/>
    </row>
    <row r="13" spans="1:4" x14ac:dyDescent="0.25">
      <c r="B13" s="6" t="s">
        <v>40</v>
      </c>
      <c r="C13" s="17" t="s">
        <v>12</v>
      </c>
    </row>
    <row r="14" spans="1:4" ht="31.5" x14ac:dyDescent="0.25">
      <c r="A14" s="20" t="s">
        <v>39</v>
      </c>
      <c r="B14" s="20" t="s">
        <v>29</v>
      </c>
      <c r="C14" s="23" t="s">
        <v>4</v>
      </c>
      <c r="D14" s="20" t="s">
        <v>30</v>
      </c>
    </row>
    <row r="15" spans="1:4" x14ac:dyDescent="0.25">
      <c r="A15" s="21" t="s">
        <v>31</v>
      </c>
      <c r="B15" s="22" t="s">
        <v>46</v>
      </c>
      <c r="C15" s="21" t="s">
        <v>32</v>
      </c>
      <c r="D15" s="33"/>
    </row>
    <row r="16" spans="1:4" x14ac:dyDescent="0.25">
      <c r="A16" s="21" t="s">
        <v>33</v>
      </c>
      <c r="B16" s="22" t="s">
        <v>34</v>
      </c>
      <c r="C16" s="21" t="s">
        <v>32</v>
      </c>
      <c r="D16" s="34">
        <f>IF(VLOOKUP(C13,PĀRBAUDE!$A$26:$B$31,2,FALSE)&lt;D20*PĀRBAUDE!$D$6,VLOOKUP(C13,PĀRBAUDE!$A$26:$B$31,2,FALSE),D20*PĀRBAUDE!$D$6)</f>
        <v>0</v>
      </c>
    </row>
    <row r="17" spans="1:4" x14ac:dyDescent="0.25">
      <c r="A17" s="26" t="s">
        <v>35</v>
      </c>
      <c r="B17" s="27" t="s">
        <v>36</v>
      </c>
      <c r="C17" s="26" t="s">
        <v>32</v>
      </c>
      <c r="D17" s="35">
        <f>D15-D16</f>
        <v>0</v>
      </c>
    </row>
    <row r="18" spans="1:4" x14ac:dyDescent="0.25">
      <c r="A18" s="28" t="s">
        <v>37</v>
      </c>
      <c r="B18" s="7" t="s">
        <v>38</v>
      </c>
      <c r="C18" s="28" t="s">
        <v>50</v>
      </c>
      <c r="D18" s="32"/>
    </row>
    <row r="19" spans="1:4" x14ac:dyDescent="0.25">
      <c r="A19" s="28"/>
      <c r="B19" s="7" t="s">
        <v>48</v>
      </c>
      <c r="C19" s="28" t="s">
        <v>49</v>
      </c>
      <c r="D19" s="32"/>
    </row>
    <row r="20" spans="1:4" x14ac:dyDescent="0.25">
      <c r="A20" s="29"/>
      <c r="B20" s="30" t="s">
        <v>1</v>
      </c>
      <c r="C20" s="31" t="s">
        <v>32</v>
      </c>
      <c r="D20" s="36">
        <f>ROUND(D15/IF(PĀRBAUDE!$D$5="NĒ",1,1.21),2)</f>
        <v>0</v>
      </c>
    </row>
    <row r="21" spans="1:4" x14ac:dyDescent="0.25">
      <c r="A21" s="66"/>
      <c r="B21" s="7" t="s">
        <v>121</v>
      </c>
      <c r="C21" s="28" t="s">
        <v>32</v>
      </c>
      <c r="D21" s="33"/>
    </row>
    <row r="23" spans="1:4" x14ac:dyDescent="0.25">
      <c r="B23" s="6" t="s">
        <v>41</v>
      </c>
      <c r="C23" s="24" t="s">
        <v>45</v>
      </c>
      <c r="D23" s="24"/>
    </row>
    <row r="24" spans="1:4" x14ac:dyDescent="0.25">
      <c r="B24" s="6" t="s">
        <v>40</v>
      </c>
      <c r="C24" s="17" t="s">
        <v>12</v>
      </c>
    </row>
    <row r="25" spans="1:4" ht="31.5" x14ac:dyDescent="0.25">
      <c r="A25" s="20" t="s">
        <v>39</v>
      </c>
      <c r="B25" s="20" t="s">
        <v>29</v>
      </c>
      <c r="C25" s="23" t="s">
        <v>4</v>
      </c>
      <c r="D25" s="20" t="s">
        <v>30</v>
      </c>
    </row>
    <row r="26" spans="1:4" x14ac:dyDescent="0.25">
      <c r="A26" s="21" t="s">
        <v>31</v>
      </c>
      <c r="B26" s="22" t="s">
        <v>46</v>
      </c>
      <c r="C26" s="21" t="s">
        <v>32</v>
      </c>
      <c r="D26" s="33"/>
    </row>
    <row r="27" spans="1:4" x14ac:dyDescent="0.25">
      <c r="A27" s="21" t="s">
        <v>33</v>
      </c>
      <c r="B27" s="22" t="s">
        <v>34</v>
      </c>
      <c r="C27" s="21" t="s">
        <v>32</v>
      </c>
      <c r="D27" s="34">
        <f>IF(VLOOKUP(C24,PĀRBAUDE!$A$26:$B$31,2,FALSE)&lt;D31*PĀRBAUDE!$D$6,VLOOKUP(C24,PĀRBAUDE!$A$26:$B$31,2,FALSE),D31*PĀRBAUDE!$D$6)</f>
        <v>0</v>
      </c>
    </row>
    <row r="28" spans="1:4" x14ac:dyDescent="0.25">
      <c r="A28" s="26" t="s">
        <v>35</v>
      </c>
      <c r="B28" s="27" t="s">
        <v>36</v>
      </c>
      <c r="C28" s="26" t="s">
        <v>32</v>
      </c>
      <c r="D28" s="35">
        <f>D26-D27</f>
        <v>0</v>
      </c>
    </row>
    <row r="29" spans="1:4" x14ac:dyDescent="0.25">
      <c r="A29" s="28" t="s">
        <v>37</v>
      </c>
      <c r="B29" s="7" t="s">
        <v>38</v>
      </c>
      <c r="C29" s="28" t="s">
        <v>50</v>
      </c>
      <c r="D29" s="32"/>
    </row>
    <row r="30" spans="1:4" x14ac:dyDescent="0.25">
      <c r="A30" s="28"/>
      <c r="B30" s="7" t="s">
        <v>48</v>
      </c>
      <c r="C30" s="28" t="s">
        <v>49</v>
      </c>
      <c r="D30" s="32"/>
    </row>
    <row r="31" spans="1:4" x14ac:dyDescent="0.25">
      <c r="A31" s="29"/>
      <c r="B31" s="30" t="s">
        <v>1</v>
      </c>
      <c r="C31" s="31" t="s">
        <v>32</v>
      </c>
      <c r="D31" s="36">
        <f>ROUND(D26/IF(PĀRBAUDE!$D$5="NĒ",1,1.21),2)</f>
        <v>0</v>
      </c>
    </row>
    <row r="32" spans="1:4" x14ac:dyDescent="0.25">
      <c r="A32" s="66"/>
      <c r="B32" s="7" t="s">
        <v>121</v>
      </c>
      <c r="C32" s="28" t="s">
        <v>32</v>
      </c>
      <c r="D32" s="33"/>
    </row>
    <row r="34" spans="1:4" x14ac:dyDescent="0.25">
      <c r="B34" s="6" t="s">
        <v>41</v>
      </c>
      <c r="C34" s="24" t="s">
        <v>45</v>
      </c>
      <c r="D34" s="24"/>
    </row>
    <row r="35" spans="1:4" x14ac:dyDescent="0.25">
      <c r="B35" s="6" t="s">
        <v>40</v>
      </c>
      <c r="C35" s="17" t="s">
        <v>12</v>
      </c>
    </row>
    <row r="36" spans="1:4" ht="31.5" x14ac:dyDescent="0.25">
      <c r="A36" s="20" t="s">
        <v>39</v>
      </c>
      <c r="B36" s="20" t="s">
        <v>29</v>
      </c>
      <c r="C36" s="23" t="s">
        <v>4</v>
      </c>
      <c r="D36" s="20" t="s">
        <v>30</v>
      </c>
    </row>
    <row r="37" spans="1:4" x14ac:dyDescent="0.25">
      <c r="A37" s="21" t="s">
        <v>31</v>
      </c>
      <c r="B37" s="22" t="s">
        <v>46</v>
      </c>
      <c r="C37" s="21" t="s">
        <v>32</v>
      </c>
      <c r="D37" s="33"/>
    </row>
    <row r="38" spans="1:4" x14ac:dyDescent="0.25">
      <c r="A38" s="21" t="s">
        <v>33</v>
      </c>
      <c r="B38" s="22" t="s">
        <v>34</v>
      </c>
      <c r="C38" s="21" t="s">
        <v>32</v>
      </c>
      <c r="D38" s="34">
        <f>IF(VLOOKUP(C35,PĀRBAUDE!$A$26:$B$31,2,FALSE)&lt;D42*PĀRBAUDE!$D$6,VLOOKUP(C35,PĀRBAUDE!$A$26:$B$31,2,FALSE),D42*PĀRBAUDE!$D$6)</f>
        <v>0</v>
      </c>
    </row>
    <row r="39" spans="1:4" x14ac:dyDescent="0.25">
      <c r="A39" s="26" t="s">
        <v>35</v>
      </c>
      <c r="B39" s="27" t="s">
        <v>36</v>
      </c>
      <c r="C39" s="26" t="s">
        <v>32</v>
      </c>
      <c r="D39" s="35">
        <f>D37-D38</f>
        <v>0</v>
      </c>
    </row>
    <row r="40" spans="1:4" x14ac:dyDescent="0.25">
      <c r="A40" s="28" t="s">
        <v>37</v>
      </c>
      <c r="B40" s="7" t="s">
        <v>38</v>
      </c>
      <c r="C40" s="28" t="s">
        <v>50</v>
      </c>
      <c r="D40" s="32"/>
    </row>
    <row r="41" spans="1:4" x14ac:dyDescent="0.25">
      <c r="A41" s="28"/>
      <c r="B41" s="7" t="s">
        <v>48</v>
      </c>
      <c r="C41" s="28" t="s">
        <v>49</v>
      </c>
      <c r="D41" s="32"/>
    </row>
    <row r="42" spans="1:4" x14ac:dyDescent="0.25">
      <c r="A42" s="29"/>
      <c r="B42" s="30" t="s">
        <v>1</v>
      </c>
      <c r="C42" s="31" t="s">
        <v>32</v>
      </c>
      <c r="D42" s="36">
        <f>ROUND(D37/IF(PĀRBAUDE!$D$5="NĒ",1,1.21),2)</f>
        <v>0</v>
      </c>
    </row>
    <row r="43" spans="1:4" x14ac:dyDescent="0.25">
      <c r="A43" s="66"/>
      <c r="B43" s="7" t="s">
        <v>121</v>
      </c>
      <c r="C43" s="28" t="s">
        <v>32</v>
      </c>
      <c r="D43" s="33"/>
    </row>
    <row r="45" spans="1:4" x14ac:dyDescent="0.25">
      <c r="B45" s="6" t="s">
        <v>41</v>
      </c>
      <c r="C45" s="24" t="s">
        <v>45</v>
      </c>
      <c r="D45" s="24"/>
    </row>
    <row r="46" spans="1:4" x14ac:dyDescent="0.25">
      <c r="B46" s="6" t="s">
        <v>40</v>
      </c>
      <c r="C46" s="17" t="s">
        <v>12</v>
      </c>
    </row>
    <row r="47" spans="1:4" ht="31.5" x14ac:dyDescent="0.25">
      <c r="A47" s="20" t="s">
        <v>39</v>
      </c>
      <c r="B47" s="20" t="s">
        <v>29</v>
      </c>
      <c r="C47" s="23" t="s">
        <v>4</v>
      </c>
      <c r="D47" s="20" t="s">
        <v>30</v>
      </c>
    </row>
    <row r="48" spans="1:4" x14ac:dyDescent="0.25">
      <c r="A48" s="21" t="s">
        <v>31</v>
      </c>
      <c r="B48" s="22" t="s">
        <v>46</v>
      </c>
      <c r="C48" s="21" t="s">
        <v>32</v>
      </c>
      <c r="D48" s="33"/>
    </row>
    <row r="49" spans="1:4" x14ac:dyDescent="0.25">
      <c r="A49" s="21" t="s">
        <v>33</v>
      </c>
      <c r="B49" s="22" t="s">
        <v>34</v>
      </c>
      <c r="C49" s="21" t="s">
        <v>32</v>
      </c>
      <c r="D49" s="34">
        <f>IF(VLOOKUP(C46,PĀRBAUDE!$A$26:$B$31,2,FALSE)&lt;D53*PĀRBAUDE!$D$6,VLOOKUP(C46,PĀRBAUDE!$A$26:$B$31,2,FALSE),D53*PĀRBAUDE!$D$6)</f>
        <v>0</v>
      </c>
    </row>
    <row r="50" spans="1:4" x14ac:dyDescent="0.25">
      <c r="A50" s="26" t="s">
        <v>35</v>
      </c>
      <c r="B50" s="27" t="s">
        <v>36</v>
      </c>
      <c r="C50" s="26" t="s">
        <v>32</v>
      </c>
      <c r="D50" s="35">
        <f>D48-D49</f>
        <v>0</v>
      </c>
    </row>
    <row r="51" spans="1:4" x14ac:dyDescent="0.25">
      <c r="A51" s="28" t="s">
        <v>37</v>
      </c>
      <c r="B51" s="7" t="s">
        <v>38</v>
      </c>
      <c r="C51" s="28" t="s">
        <v>50</v>
      </c>
      <c r="D51" s="32"/>
    </row>
    <row r="52" spans="1:4" x14ac:dyDescent="0.25">
      <c r="A52" s="28"/>
      <c r="B52" s="7" t="s">
        <v>48</v>
      </c>
      <c r="C52" s="28" t="s">
        <v>49</v>
      </c>
      <c r="D52" s="32"/>
    </row>
    <row r="53" spans="1:4" x14ac:dyDescent="0.25">
      <c r="A53" s="29"/>
      <c r="B53" s="30" t="s">
        <v>1</v>
      </c>
      <c r="C53" s="31" t="s">
        <v>32</v>
      </c>
      <c r="D53" s="36">
        <f>ROUND(D48/IF(PĀRBAUDE!$D$5="NĒ",1,1.21),2)</f>
        <v>0</v>
      </c>
    </row>
    <row r="54" spans="1:4" x14ac:dyDescent="0.25">
      <c r="A54" s="66"/>
      <c r="B54" s="7" t="s">
        <v>121</v>
      </c>
      <c r="C54" s="28" t="s">
        <v>32</v>
      </c>
      <c r="D54" s="33"/>
    </row>
    <row r="58" spans="1:4" x14ac:dyDescent="0.25">
      <c r="B58" s="53" t="s">
        <v>0</v>
      </c>
      <c r="C58" s="53"/>
      <c r="D58" s="54">
        <f>D4*D7+D15*D18+D26*D29+D37*D40+D48*D51</f>
        <v>332750</v>
      </c>
    </row>
    <row r="59" spans="1:4" x14ac:dyDescent="0.25">
      <c r="B59" s="53" t="s">
        <v>1</v>
      </c>
      <c r="C59" s="53"/>
      <c r="D59" s="54">
        <f>D9*D7+D20*D18+D31*D29+D42*D40+D53*D51</f>
        <v>332750</v>
      </c>
    </row>
    <row r="60" spans="1:4" x14ac:dyDescent="0.25">
      <c r="B60" s="53" t="s">
        <v>34</v>
      </c>
      <c r="C60" s="53"/>
      <c r="D60" s="54">
        <f>D5*D7+D16*D18+D27*D29+D38*D40+D49*D51</f>
        <v>50000</v>
      </c>
    </row>
  </sheetData>
  <mergeCells count="5">
    <mergeCell ref="C1:D1"/>
    <mergeCell ref="C12:D12"/>
    <mergeCell ref="C23:D23"/>
    <mergeCell ref="C34:D34"/>
    <mergeCell ref="C45:D45"/>
  </mergeCells>
  <conditionalFormatting sqref="C2">
    <cfRule type="cellIs" dxfId="218" priority="34" operator="equal">
      <formula>"cits"</formula>
    </cfRule>
    <cfRule type="cellIs" dxfId="217" priority="35" operator="equal">
      <formula>"izvēle.."</formula>
    </cfRule>
  </conditionalFormatting>
  <conditionalFormatting sqref="C1:D1">
    <cfRule type="cellIs" dxfId="216" priority="33" operator="equal">
      <formula>"rakstīt nosaukumu.."</formula>
    </cfRule>
  </conditionalFormatting>
  <conditionalFormatting sqref="C13">
    <cfRule type="cellIs" dxfId="215" priority="31" operator="equal">
      <formula>"cits"</formula>
    </cfRule>
    <cfRule type="cellIs" dxfId="214" priority="32" operator="equal">
      <formula>"izvēle.."</formula>
    </cfRule>
  </conditionalFormatting>
  <conditionalFormatting sqref="C12:D12">
    <cfRule type="cellIs" dxfId="213" priority="30" operator="equal">
      <formula>"rakstīt nosaukumu.."</formula>
    </cfRule>
  </conditionalFormatting>
  <conditionalFormatting sqref="C24">
    <cfRule type="cellIs" dxfId="212" priority="28" operator="equal">
      <formula>"cits"</formula>
    </cfRule>
    <cfRule type="cellIs" dxfId="211" priority="29" operator="equal">
      <formula>"izvēle.."</formula>
    </cfRule>
  </conditionalFormatting>
  <conditionalFormatting sqref="C23:D23">
    <cfRule type="cellIs" dxfId="210" priority="27" operator="equal">
      <formula>"rakstīt nosaukumu.."</formula>
    </cfRule>
  </conditionalFormatting>
  <conditionalFormatting sqref="C35">
    <cfRule type="cellIs" dxfId="209" priority="25" operator="equal">
      <formula>"cits"</formula>
    </cfRule>
    <cfRule type="cellIs" dxfId="208" priority="26" operator="equal">
      <formula>"izvēle.."</formula>
    </cfRule>
  </conditionalFormatting>
  <conditionalFormatting sqref="C34:D34">
    <cfRule type="cellIs" dxfId="207" priority="24" operator="equal">
      <formula>"rakstīt nosaukumu.."</formula>
    </cfRule>
  </conditionalFormatting>
  <conditionalFormatting sqref="C46">
    <cfRule type="cellIs" dxfId="206" priority="22" operator="equal">
      <formula>"cits"</formula>
    </cfRule>
    <cfRule type="cellIs" dxfId="205" priority="23" operator="equal">
      <formula>"izvēle.."</formula>
    </cfRule>
  </conditionalFormatting>
  <conditionalFormatting sqref="C45:D45">
    <cfRule type="cellIs" dxfId="204" priority="21" operator="equal">
      <formula>"rakstīt nosaukumu.."</formula>
    </cfRule>
  </conditionalFormatting>
  <conditionalFormatting sqref="D4">
    <cfRule type="cellIs" dxfId="203" priority="20" operator="equal">
      <formula>""</formula>
    </cfRule>
  </conditionalFormatting>
  <conditionalFormatting sqref="D15">
    <cfRule type="cellIs" dxfId="202" priority="19" operator="equal">
      <formula>""</formula>
    </cfRule>
  </conditionalFormatting>
  <conditionalFormatting sqref="D26">
    <cfRule type="cellIs" dxfId="201" priority="18" operator="equal">
      <formula>""</formula>
    </cfRule>
  </conditionalFormatting>
  <conditionalFormatting sqref="D37">
    <cfRule type="cellIs" dxfId="200" priority="17" operator="equal">
      <formula>""</formula>
    </cfRule>
  </conditionalFormatting>
  <conditionalFormatting sqref="D48">
    <cfRule type="cellIs" dxfId="199" priority="16" operator="equal">
      <formula>""</formula>
    </cfRule>
  </conditionalFormatting>
  <conditionalFormatting sqref="D7:D8">
    <cfRule type="cellIs" dxfId="198" priority="15" operator="equal">
      <formula>""</formula>
    </cfRule>
  </conditionalFormatting>
  <conditionalFormatting sqref="D18:D19">
    <cfRule type="cellIs" dxfId="197" priority="14" operator="equal">
      <formula>""</formula>
    </cfRule>
  </conditionalFormatting>
  <conditionalFormatting sqref="D29:D30">
    <cfRule type="cellIs" dxfId="196" priority="13" operator="equal">
      <formula>""</formula>
    </cfRule>
  </conditionalFormatting>
  <conditionalFormatting sqref="D40:D41">
    <cfRule type="cellIs" dxfId="195" priority="12" operator="equal">
      <formula>""</formula>
    </cfRule>
  </conditionalFormatting>
  <conditionalFormatting sqref="D51:D52">
    <cfRule type="cellIs" dxfId="194" priority="11" operator="equal">
      <formula>""</formula>
    </cfRule>
  </conditionalFormatting>
  <conditionalFormatting sqref="D10">
    <cfRule type="expression" dxfId="193" priority="9">
      <formula>D10&gt;D9*0.02</formula>
    </cfRule>
    <cfRule type="cellIs" dxfId="192" priority="10" operator="equal">
      <formula>""</formula>
    </cfRule>
  </conditionalFormatting>
  <conditionalFormatting sqref="D21">
    <cfRule type="expression" dxfId="191" priority="7">
      <formula>D21&gt;D20*0.02</formula>
    </cfRule>
    <cfRule type="cellIs" dxfId="190" priority="8" operator="equal">
      <formula>""</formula>
    </cfRule>
  </conditionalFormatting>
  <conditionalFormatting sqref="D32">
    <cfRule type="expression" dxfId="189" priority="5">
      <formula>D32&gt;D31*0.02</formula>
    </cfRule>
    <cfRule type="cellIs" dxfId="188" priority="6" operator="equal">
      <formula>""</formula>
    </cfRule>
  </conditionalFormatting>
  <conditionalFormatting sqref="D43">
    <cfRule type="expression" dxfId="187" priority="3">
      <formula>D43&gt;D42*0.02</formula>
    </cfRule>
    <cfRule type="cellIs" dxfId="186" priority="4" operator="equal">
      <formula>""</formula>
    </cfRule>
  </conditionalFormatting>
  <conditionalFormatting sqref="D54">
    <cfRule type="expression" dxfId="185" priority="1">
      <formula>D54&gt;D53*0.02</formula>
    </cfRule>
    <cfRule type="cellIs" dxfId="184" priority="2" operator="equal">
      <formula>""</formula>
    </cfRule>
  </conditionalFormatting>
  <dataValidations count="1">
    <dataValidation type="list" allowBlank="1" showInputMessage="1" showErrorMessage="1" sqref="C2 C13 C24 C35 C46" xr:uid="{AFD22582-2AB7-45E6-8A9B-2CE04673A3CC}">
      <formula1>"izvēle..,M1,N1,M2,N2,cits"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A6F26-D23C-48A7-9C19-2009A5CAD329}">
  <dimension ref="A1:D89"/>
  <sheetViews>
    <sheetView workbookViewId="0">
      <selection activeCell="C2" sqref="C2"/>
    </sheetView>
  </sheetViews>
  <sheetFormatPr defaultColWidth="0" defaultRowHeight="15.75" x14ac:dyDescent="0.25"/>
  <cols>
    <col min="1" max="1" width="6" customWidth="1"/>
    <col min="2" max="2" width="78.625" customWidth="1"/>
    <col min="3" max="3" width="12.875" customWidth="1"/>
    <col min="4" max="4" width="30.375" customWidth="1"/>
    <col min="5" max="5" width="9" customWidth="1"/>
    <col min="6" max="16384" width="9" hidden="1"/>
  </cols>
  <sheetData>
    <row r="1" spans="1:4" x14ac:dyDescent="0.25">
      <c r="B1" s="6" t="s">
        <v>51</v>
      </c>
      <c r="C1" s="24" t="s">
        <v>45</v>
      </c>
      <c r="D1" s="24"/>
    </row>
    <row r="2" spans="1:4" x14ac:dyDescent="0.25">
      <c r="B2" s="6" t="s">
        <v>52</v>
      </c>
      <c r="C2" s="47">
        <v>150</v>
      </c>
      <c r="D2" s="37">
        <f>IF(C4="nav publiska pieeja",IF(C2&lt;11,0,IF(C2&lt;=22,500,IF(C2&lt;150,4000,10000))),IF(C4="brīva publiska pieeja",IF(C2&lt;11,0,IF(C2&lt;=22,1000,IF(C2&lt;150,12000,25000))),0))</f>
        <v>25000</v>
      </c>
    </row>
    <row r="3" spans="1:4" x14ac:dyDescent="0.25">
      <c r="B3" s="6" t="s">
        <v>91</v>
      </c>
      <c r="C3" s="67">
        <v>250000</v>
      </c>
      <c r="D3" s="37"/>
    </row>
    <row r="4" spans="1:4" x14ac:dyDescent="0.25">
      <c r="B4" s="6" t="s">
        <v>53</v>
      </c>
      <c r="C4" s="24" t="s">
        <v>54</v>
      </c>
      <c r="D4" s="24"/>
    </row>
    <row r="5" spans="1:4" ht="31.5" x14ac:dyDescent="0.25">
      <c r="A5" s="20" t="s">
        <v>39</v>
      </c>
      <c r="B5" s="20" t="s">
        <v>29</v>
      </c>
      <c r="C5" s="23" t="s">
        <v>4</v>
      </c>
      <c r="D5" s="23" t="s">
        <v>30</v>
      </c>
    </row>
    <row r="6" spans="1:4" x14ac:dyDescent="0.25">
      <c r="A6" s="21" t="s">
        <v>31</v>
      </c>
      <c r="B6" s="22" t="s">
        <v>55</v>
      </c>
      <c r="C6" s="21" t="s">
        <v>32</v>
      </c>
      <c r="D6" s="33">
        <f>45000*1.21</f>
        <v>54450</v>
      </c>
    </row>
    <row r="7" spans="1:4" x14ac:dyDescent="0.25">
      <c r="A7" s="38" t="s">
        <v>10</v>
      </c>
      <c r="B7" s="39" t="s">
        <v>69</v>
      </c>
      <c r="C7" s="40" t="s">
        <v>32</v>
      </c>
      <c r="D7" s="41">
        <f>ROUND(D6/IF(PĀRBAUDE!$D$5="NĒ",1,1.21),2)</f>
        <v>54450</v>
      </c>
    </row>
    <row r="8" spans="1:4" x14ac:dyDescent="0.25">
      <c r="A8" s="26" t="s">
        <v>56</v>
      </c>
      <c r="B8" s="27" t="s">
        <v>34</v>
      </c>
      <c r="C8" s="26" t="s">
        <v>32</v>
      </c>
      <c r="D8" s="35">
        <f>IF(D2&lt;D7*PĀRBAUDE!$D$7,D2,D7*PĀRBAUDE!$D$7)</f>
        <v>25000</v>
      </c>
    </row>
    <row r="9" spans="1:4" x14ac:dyDescent="0.25">
      <c r="A9" s="28" t="s">
        <v>57</v>
      </c>
      <c r="B9" s="7" t="s">
        <v>58</v>
      </c>
      <c r="C9" s="28" t="s">
        <v>59</v>
      </c>
      <c r="D9" s="43">
        <f>D8/D7</f>
        <v>0.4591368227731864</v>
      </c>
    </row>
    <row r="10" spans="1:4" x14ac:dyDescent="0.25">
      <c r="A10" s="28" t="s">
        <v>60</v>
      </c>
      <c r="B10" s="7" t="s">
        <v>63</v>
      </c>
      <c r="C10" s="28" t="s">
        <v>32</v>
      </c>
      <c r="D10" s="42">
        <f>D7-D8</f>
        <v>29450</v>
      </c>
    </row>
    <row r="11" spans="1:4" x14ac:dyDescent="0.25">
      <c r="A11" s="28" t="s">
        <v>61</v>
      </c>
      <c r="B11" s="7" t="s">
        <v>62</v>
      </c>
      <c r="C11" s="28" t="s">
        <v>59</v>
      </c>
      <c r="D11" s="43">
        <f>D10/D7</f>
        <v>0.54086317722681354</v>
      </c>
    </row>
    <row r="12" spans="1:4" x14ac:dyDescent="0.25">
      <c r="A12" s="28" t="s">
        <v>11</v>
      </c>
      <c r="B12" s="7" t="s">
        <v>64</v>
      </c>
      <c r="C12" s="28" t="s">
        <v>32</v>
      </c>
      <c r="D12" s="42">
        <f>D6-D7</f>
        <v>0</v>
      </c>
    </row>
    <row r="13" spans="1:4" x14ac:dyDescent="0.25">
      <c r="A13" s="28" t="s">
        <v>3</v>
      </c>
      <c r="B13" s="7" t="s">
        <v>87</v>
      </c>
      <c r="C13" s="28" t="s">
        <v>32</v>
      </c>
      <c r="D13" s="33"/>
    </row>
    <row r="14" spans="1:4" x14ac:dyDescent="0.25">
      <c r="A14" s="28" t="s">
        <v>5</v>
      </c>
      <c r="B14" s="7" t="s">
        <v>88</v>
      </c>
      <c r="C14" s="28" t="s">
        <v>32</v>
      </c>
      <c r="D14" s="33"/>
    </row>
    <row r="15" spans="1:4" x14ac:dyDescent="0.25">
      <c r="A15" s="28" t="s">
        <v>6</v>
      </c>
      <c r="B15" s="7" t="s">
        <v>120</v>
      </c>
      <c r="C15" s="28" t="s">
        <v>32</v>
      </c>
      <c r="D15" s="33"/>
    </row>
    <row r="16" spans="1:4" x14ac:dyDescent="0.25">
      <c r="A16" s="28" t="s">
        <v>33</v>
      </c>
      <c r="B16" s="7" t="s">
        <v>65</v>
      </c>
      <c r="C16" s="28"/>
      <c r="D16" s="32">
        <v>1</v>
      </c>
    </row>
    <row r="18" spans="1:4" x14ac:dyDescent="0.25">
      <c r="B18" s="6" t="s">
        <v>51</v>
      </c>
      <c r="C18" s="24" t="s">
        <v>45</v>
      </c>
      <c r="D18" s="24"/>
    </row>
    <row r="19" spans="1:4" x14ac:dyDescent="0.25">
      <c r="B19" s="6" t="s">
        <v>52</v>
      </c>
      <c r="C19" s="47"/>
      <c r="D19" s="37">
        <f>IF(C21="nav publiska pieeja",IF(C19&lt;11,0,IF(C19&lt;=22,500,IF(C19&lt;150,4000,10000))),IF(C21="brīva publiska pieeja",IF(C19&lt;11,0,IF(C19&lt;=22,1000,IF(C19&lt;150,12000,25000))),0))</f>
        <v>0</v>
      </c>
    </row>
    <row r="20" spans="1:4" x14ac:dyDescent="0.25">
      <c r="B20" s="6" t="s">
        <v>91</v>
      </c>
      <c r="C20" s="67"/>
      <c r="D20" s="37"/>
    </row>
    <row r="21" spans="1:4" x14ac:dyDescent="0.25">
      <c r="B21" s="6" t="s">
        <v>53</v>
      </c>
      <c r="C21" s="24" t="s">
        <v>12</v>
      </c>
      <c r="D21" s="24"/>
    </row>
    <row r="22" spans="1:4" ht="31.5" x14ac:dyDescent="0.25">
      <c r="A22" s="20" t="s">
        <v>39</v>
      </c>
      <c r="B22" s="20" t="s">
        <v>29</v>
      </c>
      <c r="C22" s="23" t="s">
        <v>4</v>
      </c>
      <c r="D22" s="23" t="s">
        <v>30</v>
      </c>
    </row>
    <row r="23" spans="1:4" x14ac:dyDescent="0.25">
      <c r="A23" s="21" t="s">
        <v>31</v>
      </c>
      <c r="B23" s="22" t="s">
        <v>55</v>
      </c>
      <c r="C23" s="21" t="s">
        <v>32</v>
      </c>
      <c r="D23" s="33"/>
    </row>
    <row r="24" spans="1:4" x14ac:dyDescent="0.25">
      <c r="A24" s="38" t="s">
        <v>10</v>
      </c>
      <c r="B24" s="39" t="s">
        <v>69</v>
      </c>
      <c r="C24" s="40" t="s">
        <v>32</v>
      </c>
      <c r="D24" s="41">
        <f>ROUND(D23/IF(PĀRBAUDE!$D$5="NĒ",1,1.21),2)</f>
        <v>0</v>
      </c>
    </row>
    <row r="25" spans="1:4" x14ac:dyDescent="0.25">
      <c r="A25" s="26" t="s">
        <v>56</v>
      </c>
      <c r="B25" s="27" t="s">
        <v>34</v>
      </c>
      <c r="C25" s="26" t="s">
        <v>32</v>
      </c>
      <c r="D25" s="35">
        <f>IF(D19&lt;D24*PĀRBAUDE!$D$7,D19,D24*PĀRBAUDE!$D$7)</f>
        <v>0</v>
      </c>
    </row>
    <row r="26" spans="1:4" x14ac:dyDescent="0.25">
      <c r="A26" s="28" t="s">
        <v>57</v>
      </c>
      <c r="B26" s="7" t="s">
        <v>58</v>
      </c>
      <c r="C26" s="28" t="s">
        <v>59</v>
      </c>
      <c r="D26" s="43" t="e">
        <f>D25/D24</f>
        <v>#DIV/0!</v>
      </c>
    </row>
    <row r="27" spans="1:4" x14ac:dyDescent="0.25">
      <c r="A27" s="28" t="s">
        <v>60</v>
      </c>
      <c r="B27" s="7" t="s">
        <v>63</v>
      </c>
      <c r="C27" s="28" t="s">
        <v>32</v>
      </c>
      <c r="D27" s="42">
        <f>D24-D25</f>
        <v>0</v>
      </c>
    </row>
    <row r="28" spans="1:4" x14ac:dyDescent="0.25">
      <c r="A28" s="28" t="s">
        <v>61</v>
      </c>
      <c r="B28" s="7" t="s">
        <v>62</v>
      </c>
      <c r="C28" s="28" t="s">
        <v>59</v>
      </c>
      <c r="D28" s="43" t="e">
        <f>D27/D24</f>
        <v>#DIV/0!</v>
      </c>
    </row>
    <row r="29" spans="1:4" x14ac:dyDescent="0.25">
      <c r="A29" s="28" t="s">
        <v>11</v>
      </c>
      <c r="B29" s="7" t="s">
        <v>64</v>
      </c>
      <c r="C29" s="28" t="s">
        <v>32</v>
      </c>
      <c r="D29" s="42">
        <f>D23-D24</f>
        <v>0</v>
      </c>
    </row>
    <row r="30" spans="1:4" x14ac:dyDescent="0.25">
      <c r="A30" s="28" t="s">
        <v>3</v>
      </c>
      <c r="B30" s="7" t="s">
        <v>87</v>
      </c>
      <c r="C30" s="28" t="s">
        <v>32</v>
      </c>
      <c r="D30" s="33"/>
    </row>
    <row r="31" spans="1:4" x14ac:dyDescent="0.25">
      <c r="A31" s="28" t="s">
        <v>5</v>
      </c>
      <c r="B31" s="7" t="s">
        <v>88</v>
      </c>
      <c r="C31" s="28" t="s">
        <v>32</v>
      </c>
      <c r="D31" s="33"/>
    </row>
    <row r="32" spans="1:4" x14ac:dyDescent="0.25">
      <c r="A32" s="28" t="s">
        <v>6</v>
      </c>
      <c r="B32" s="7" t="s">
        <v>120</v>
      </c>
      <c r="C32" s="28" t="s">
        <v>32</v>
      </c>
      <c r="D32" s="33"/>
    </row>
    <row r="33" spans="1:4" x14ac:dyDescent="0.25">
      <c r="A33" s="28" t="s">
        <v>33</v>
      </c>
      <c r="B33" s="7" t="s">
        <v>65</v>
      </c>
      <c r="C33" s="28"/>
      <c r="D33" s="32"/>
    </row>
    <row r="35" spans="1:4" x14ac:dyDescent="0.25">
      <c r="B35" s="6" t="s">
        <v>51</v>
      </c>
      <c r="C35" s="24" t="s">
        <v>45</v>
      </c>
      <c r="D35" s="24"/>
    </row>
    <row r="36" spans="1:4" x14ac:dyDescent="0.25">
      <c r="B36" s="6" t="s">
        <v>52</v>
      </c>
      <c r="C36" s="47"/>
      <c r="D36" s="37">
        <f>IF(C38="nav publiska pieeja",IF(C36&lt;11,0,IF(C36&lt;=22,500,IF(C36&lt;150,4000,10000))),IF(C38="brīva publiska pieeja",IF(C36&lt;11,0,IF(C36&lt;=22,1000,IF(C36&lt;150,12000,25000))),0))</f>
        <v>0</v>
      </c>
    </row>
    <row r="37" spans="1:4" x14ac:dyDescent="0.25">
      <c r="B37" s="6" t="s">
        <v>91</v>
      </c>
      <c r="C37" s="67"/>
      <c r="D37" s="37"/>
    </row>
    <row r="38" spans="1:4" x14ac:dyDescent="0.25">
      <c r="B38" s="6" t="s">
        <v>53</v>
      </c>
      <c r="C38" s="24" t="s">
        <v>12</v>
      </c>
      <c r="D38" s="24"/>
    </row>
    <row r="39" spans="1:4" ht="31.5" x14ac:dyDescent="0.25">
      <c r="A39" s="20" t="s">
        <v>39</v>
      </c>
      <c r="B39" s="20" t="s">
        <v>29</v>
      </c>
      <c r="C39" s="23" t="s">
        <v>4</v>
      </c>
      <c r="D39" s="23" t="s">
        <v>30</v>
      </c>
    </row>
    <row r="40" spans="1:4" x14ac:dyDescent="0.25">
      <c r="A40" s="21" t="s">
        <v>31</v>
      </c>
      <c r="B40" s="22" t="s">
        <v>55</v>
      </c>
      <c r="C40" s="21" t="s">
        <v>32</v>
      </c>
      <c r="D40" s="33"/>
    </row>
    <row r="41" spans="1:4" x14ac:dyDescent="0.25">
      <c r="A41" s="38" t="s">
        <v>10</v>
      </c>
      <c r="B41" s="39" t="s">
        <v>69</v>
      </c>
      <c r="C41" s="40" t="s">
        <v>32</v>
      </c>
      <c r="D41" s="41">
        <f>ROUND(D40/IF(PĀRBAUDE!$D$5="NĒ",1,1.21),2)</f>
        <v>0</v>
      </c>
    </row>
    <row r="42" spans="1:4" x14ac:dyDescent="0.25">
      <c r="A42" s="26" t="s">
        <v>56</v>
      </c>
      <c r="B42" s="27" t="s">
        <v>34</v>
      </c>
      <c r="C42" s="26" t="s">
        <v>32</v>
      </c>
      <c r="D42" s="35">
        <f>IF(D36&lt;D41*PĀRBAUDE!$D$7,D36,D41*PĀRBAUDE!$D$7)</f>
        <v>0</v>
      </c>
    </row>
    <row r="43" spans="1:4" x14ac:dyDescent="0.25">
      <c r="A43" s="28" t="s">
        <v>57</v>
      </c>
      <c r="B43" s="7" t="s">
        <v>58</v>
      </c>
      <c r="C43" s="28" t="s">
        <v>59</v>
      </c>
      <c r="D43" s="43" t="e">
        <f>D42/D41</f>
        <v>#DIV/0!</v>
      </c>
    </row>
    <row r="44" spans="1:4" x14ac:dyDescent="0.25">
      <c r="A44" s="28" t="s">
        <v>60</v>
      </c>
      <c r="B44" s="7" t="s">
        <v>63</v>
      </c>
      <c r="C44" s="28" t="s">
        <v>32</v>
      </c>
      <c r="D44" s="42">
        <f>D41-D42</f>
        <v>0</v>
      </c>
    </row>
    <row r="45" spans="1:4" x14ac:dyDescent="0.25">
      <c r="A45" s="28" t="s">
        <v>61</v>
      </c>
      <c r="B45" s="7" t="s">
        <v>62</v>
      </c>
      <c r="C45" s="28" t="s">
        <v>59</v>
      </c>
      <c r="D45" s="43" t="e">
        <f>D44/D41</f>
        <v>#DIV/0!</v>
      </c>
    </row>
    <row r="46" spans="1:4" x14ac:dyDescent="0.25">
      <c r="A46" s="28" t="s">
        <v>11</v>
      </c>
      <c r="B46" s="7" t="s">
        <v>64</v>
      </c>
      <c r="C46" s="28" t="s">
        <v>32</v>
      </c>
      <c r="D46" s="42">
        <f>D40-D41</f>
        <v>0</v>
      </c>
    </row>
    <row r="47" spans="1:4" x14ac:dyDescent="0.25">
      <c r="A47" s="28" t="s">
        <v>3</v>
      </c>
      <c r="B47" s="7" t="s">
        <v>87</v>
      </c>
      <c r="C47" s="28" t="s">
        <v>32</v>
      </c>
      <c r="D47" s="33"/>
    </row>
    <row r="48" spans="1:4" x14ac:dyDescent="0.25">
      <c r="A48" s="28" t="s">
        <v>5</v>
      </c>
      <c r="B48" s="7" t="s">
        <v>88</v>
      </c>
      <c r="C48" s="28" t="s">
        <v>32</v>
      </c>
      <c r="D48" s="33"/>
    </row>
    <row r="49" spans="1:4" x14ac:dyDescent="0.25">
      <c r="A49" s="28" t="s">
        <v>6</v>
      </c>
      <c r="B49" s="7" t="s">
        <v>120</v>
      </c>
      <c r="C49" s="28" t="s">
        <v>32</v>
      </c>
      <c r="D49" s="33"/>
    </row>
    <row r="50" spans="1:4" x14ac:dyDescent="0.25">
      <c r="A50" s="28" t="s">
        <v>33</v>
      </c>
      <c r="B50" s="7" t="s">
        <v>65</v>
      </c>
      <c r="C50" s="28"/>
      <c r="D50" s="32"/>
    </row>
    <row r="52" spans="1:4" x14ac:dyDescent="0.25">
      <c r="B52" s="6" t="s">
        <v>51</v>
      </c>
      <c r="C52" s="24" t="s">
        <v>45</v>
      </c>
      <c r="D52" s="24"/>
    </row>
    <row r="53" spans="1:4" x14ac:dyDescent="0.25">
      <c r="B53" s="6" t="s">
        <v>52</v>
      </c>
      <c r="C53" s="47"/>
      <c r="D53" s="37">
        <f>IF(C55="nav publiska pieeja",IF(C53&lt;11,0,IF(C53&lt;=22,500,IF(C53&lt;150,4000,10000))),IF(C55="brīva publiska pieeja",IF(C53&lt;11,0,IF(C53&lt;=22,1000,IF(C53&lt;150,12000,25000))),0))</f>
        <v>0</v>
      </c>
    </row>
    <row r="54" spans="1:4" x14ac:dyDescent="0.25">
      <c r="B54" s="6" t="s">
        <v>91</v>
      </c>
      <c r="C54" s="67"/>
      <c r="D54" s="37"/>
    </row>
    <row r="55" spans="1:4" x14ac:dyDescent="0.25">
      <c r="B55" s="6" t="s">
        <v>53</v>
      </c>
      <c r="C55" s="24" t="s">
        <v>12</v>
      </c>
      <c r="D55" s="24"/>
    </row>
    <row r="56" spans="1:4" ht="31.5" x14ac:dyDescent="0.25">
      <c r="A56" s="20" t="s">
        <v>39</v>
      </c>
      <c r="B56" s="20" t="s">
        <v>29</v>
      </c>
      <c r="C56" s="23" t="s">
        <v>4</v>
      </c>
      <c r="D56" s="23" t="s">
        <v>30</v>
      </c>
    </row>
    <row r="57" spans="1:4" x14ac:dyDescent="0.25">
      <c r="A57" s="21" t="s">
        <v>31</v>
      </c>
      <c r="B57" s="22" t="s">
        <v>55</v>
      </c>
      <c r="C57" s="21" t="s">
        <v>32</v>
      </c>
      <c r="D57" s="33"/>
    </row>
    <row r="58" spans="1:4" x14ac:dyDescent="0.25">
      <c r="A58" s="38" t="s">
        <v>10</v>
      </c>
      <c r="B58" s="39" t="s">
        <v>69</v>
      </c>
      <c r="C58" s="40" t="s">
        <v>32</v>
      </c>
      <c r="D58" s="41">
        <f>ROUND(D57/IF(PĀRBAUDE!$D$5="NĒ",1,1.21),2)</f>
        <v>0</v>
      </c>
    </row>
    <row r="59" spans="1:4" x14ac:dyDescent="0.25">
      <c r="A59" s="26" t="s">
        <v>56</v>
      </c>
      <c r="B59" s="27" t="s">
        <v>34</v>
      </c>
      <c r="C59" s="26" t="s">
        <v>32</v>
      </c>
      <c r="D59" s="35">
        <f>IF(D53&lt;D58*PĀRBAUDE!$D$7,D53,D58*PĀRBAUDE!$D$7)</f>
        <v>0</v>
      </c>
    </row>
    <row r="60" spans="1:4" x14ac:dyDescent="0.25">
      <c r="A60" s="28" t="s">
        <v>57</v>
      </c>
      <c r="B60" s="7" t="s">
        <v>58</v>
      </c>
      <c r="C60" s="28" t="s">
        <v>59</v>
      </c>
      <c r="D60" s="43" t="e">
        <f>D59/D58</f>
        <v>#DIV/0!</v>
      </c>
    </row>
    <row r="61" spans="1:4" x14ac:dyDescent="0.25">
      <c r="A61" s="28" t="s">
        <v>60</v>
      </c>
      <c r="B61" s="7" t="s">
        <v>63</v>
      </c>
      <c r="C61" s="28" t="s">
        <v>32</v>
      </c>
      <c r="D61" s="42">
        <f>D58-D59</f>
        <v>0</v>
      </c>
    </row>
    <row r="62" spans="1:4" x14ac:dyDescent="0.25">
      <c r="A62" s="28" t="s">
        <v>61</v>
      </c>
      <c r="B62" s="7" t="s">
        <v>62</v>
      </c>
      <c r="C62" s="28" t="s">
        <v>59</v>
      </c>
      <c r="D62" s="43" t="e">
        <f>D61/D58</f>
        <v>#DIV/0!</v>
      </c>
    </row>
    <row r="63" spans="1:4" x14ac:dyDescent="0.25">
      <c r="A63" s="28" t="s">
        <v>11</v>
      </c>
      <c r="B63" s="7" t="s">
        <v>64</v>
      </c>
      <c r="C63" s="28" t="s">
        <v>32</v>
      </c>
      <c r="D63" s="42">
        <f>D57-D58</f>
        <v>0</v>
      </c>
    </row>
    <row r="64" spans="1:4" x14ac:dyDescent="0.25">
      <c r="A64" s="28" t="s">
        <v>3</v>
      </c>
      <c r="B64" s="7" t="s">
        <v>87</v>
      </c>
      <c r="C64" s="28" t="s">
        <v>32</v>
      </c>
      <c r="D64" s="33"/>
    </row>
    <row r="65" spans="1:4" x14ac:dyDescent="0.25">
      <c r="A65" s="28" t="s">
        <v>5</v>
      </c>
      <c r="B65" s="7" t="s">
        <v>88</v>
      </c>
      <c r="C65" s="28" t="s">
        <v>32</v>
      </c>
      <c r="D65" s="33"/>
    </row>
    <row r="66" spans="1:4" x14ac:dyDescent="0.25">
      <c r="A66" s="28" t="s">
        <v>6</v>
      </c>
      <c r="B66" s="7" t="s">
        <v>120</v>
      </c>
      <c r="C66" s="28" t="s">
        <v>32</v>
      </c>
      <c r="D66" s="33"/>
    </row>
    <row r="67" spans="1:4" x14ac:dyDescent="0.25">
      <c r="A67" s="28" t="s">
        <v>33</v>
      </c>
      <c r="B67" s="7" t="s">
        <v>65</v>
      </c>
      <c r="C67" s="28"/>
      <c r="D67" s="32"/>
    </row>
    <row r="69" spans="1:4" x14ac:dyDescent="0.25">
      <c r="B69" s="6" t="s">
        <v>51</v>
      </c>
      <c r="C69" s="24" t="s">
        <v>45</v>
      </c>
      <c r="D69" s="24"/>
    </row>
    <row r="70" spans="1:4" x14ac:dyDescent="0.25">
      <c r="B70" s="6" t="s">
        <v>52</v>
      </c>
      <c r="C70" s="47"/>
      <c r="D70" s="37">
        <f>IF(C72="nav publiska pieeja",IF(C70&lt;11,0,IF(C70&lt;=22,500,IF(C70&lt;150,4000,10000))),IF(C72="brīva publiska pieeja",IF(C70&lt;11,0,IF(C70&lt;=22,1000,IF(C70&lt;150,12000,25000))),0))</f>
        <v>0</v>
      </c>
    </row>
    <row r="71" spans="1:4" x14ac:dyDescent="0.25">
      <c r="B71" s="6" t="s">
        <v>91</v>
      </c>
      <c r="C71" s="67"/>
      <c r="D71" s="37"/>
    </row>
    <row r="72" spans="1:4" x14ac:dyDescent="0.25">
      <c r="B72" s="6" t="s">
        <v>53</v>
      </c>
      <c r="C72" s="24" t="s">
        <v>12</v>
      </c>
      <c r="D72" s="24"/>
    </row>
    <row r="73" spans="1:4" ht="31.5" x14ac:dyDescent="0.25">
      <c r="A73" s="20" t="s">
        <v>39</v>
      </c>
      <c r="B73" s="20" t="s">
        <v>29</v>
      </c>
      <c r="C73" s="23" t="s">
        <v>4</v>
      </c>
      <c r="D73" s="23" t="s">
        <v>30</v>
      </c>
    </row>
    <row r="74" spans="1:4" x14ac:dyDescent="0.25">
      <c r="A74" s="21" t="s">
        <v>31</v>
      </c>
      <c r="B74" s="22" t="s">
        <v>55</v>
      </c>
      <c r="C74" s="21" t="s">
        <v>32</v>
      </c>
      <c r="D74" s="33"/>
    </row>
    <row r="75" spans="1:4" x14ac:dyDescent="0.25">
      <c r="A75" s="38" t="s">
        <v>10</v>
      </c>
      <c r="B75" s="39" t="s">
        <v>69</v>
      </c>
      <c r="C75" s="40" t="s">
        <v>32</v>
      </c>
      <c r="D75" s="41">
        <f>ROUND(D74/IF(PĀRBAUDE!$D$5="NĒ",1,1.21),2)</f>
        <v>0</v>
      </c>
    </row>
    <row r="76" spans="1:4" x14ac:dyDescent="0.25">
      <c r="A76" s="26" t="s">
        <v>56</v>
      </c>
      <c r="B76" s="27" t="s">
        <v>34</v>
      </c>
      <c r="C76" s="26" t="s">
        <v>32</v>
      </c>
      <c r="D76" s="35">
        <f>IF(D70&lt;D75*PĀRBAUDE!$D$7,D70,D75*PĀRBAUDE!$D$7)</f>
        <v>0</v>
      </c>
    </row>
    <row r="77" spans="1:4" x14ac:dyDescent="0.25">
      <c r="A77" s="28" t="s">
        <v>57</v>
      </c>
      <c r="B77" s="7" t="s">
        <v>58</v>
      </c>
      <c r="C77" s="28" t="s">
        <v>59</v>
      </c>
      <c r="D77" s="43" t="e">
        <f>D76/D75</f>
        <v>#DIV/0!</v>
      </c>
    </row>
    <row r="78" spans="1:4" x14ac:dyDescent="0.25">
      <c r="A78" s="28" t="s">
        <v>60</v>
      </c>
      <c r="B78" s="7" t="s">
        <v>63</v>
      </c>
      <c r="C78" s="28" t="s">
        <v>32</v>
      </c>
      <c r="D78" s="42">
        <f>D75-D76</f>
        <v>0</v>
      </c>
    </row>
    <row r="79" spans="1:4" x14ac:dyDescent="0.25">
      <c r="A79" s="28" t="s">
        <v>61</v>
      </c>
      <c r="B79" s="7" t="s">
        <v>62</v>
      </c>
      <c r="C79" s="28" t="s">
        <v>59</v>
      </c>
      <c r="D79" s="43" t="e">
        <f>D78/D75</f>
        <v>#DIV/0!</v>
      </c>
    </row>
    <row r="80" spans="1:4" x14ac:dyDescent="0.25">
      <c r="A80" s="28" t="s">
        <v>11</v>
      </c>
      <c r="B80" s="7" t="s">
        <v>64</v>
      </c>
      <c r="C80" s="28" t="s">
        <v>32</v>
      </c>
      <c r="D80" s="42">
        <f>D74-D75</f>
        <v>0</v>
      </c>
    </row>
    <row r="81" spans="1:4" x14ac:dyDescent="0.25">
      <c r="A81" s="28" t="s">
        <v>3</v>
      </c>
      <c r="B81" s="7" t="s">
        <v>87</v>
      </c>
      <c r="C81" s="28" t="s">
        <v>32</v>
      </c>
      <c r="D81" s="33"/>
    </row>
    <row r="82" spans="1:4" x14ac:dyDescent="0.25">
      <c r="A82" s="28" t="s">
        <v>5</v>
      </c>
      <c r="B82" s="7" t="s">
        <v>88</v>
      </c>
      <c r="C82" s="28" t="s">
        <v>32</v>
      </c>
      <c r="D82" s="33"/>
    </row>
    <row r="83" spans="1:4" x14ac:dyDescent="0.25">
      <c r="A83" s="28" t="s">
        <v>6</v>
      </c>
      <c r="B83" s="7" t="s">
        <v>120</v>
      </c>
      <c r="C83" s="28" t="s">
        <v>32</v>
      </c>
      <c r="D83" s="33"/>
    </row>
    <row r="84" spans="1:4" x14ac:dyDescent="0.25">
      <c r="A84" s="28" t="s">
        <v>33</v>
      </c>
      <c r="B84" s="7" t="s">
        <v>65</v>
      </c>
      <c r="C84" s="28"/>
      <c r="D84" s="32"/>
    </row>
    <row r="87" spans="1:4" x14ac:dyDescent="0.25">
      <c r="B87" s="53" t="s">
        <v>0</v>
      </c>
      <c r="C87" s="53"/>
      <c r="D87" s="54">
        <f>D6*D16+D23*D33+D40*D50+D57*D67+D74*D84</f>
        <v>54450</v>
      </c>
    </row>
    <row r="88" spans="1:4" x14ac:dyDescent="0.25">
      <c r="B88" s="53" t="s">
        <v>1</v>
      </c>
      <c r="C88" s="53"/>
      <c r="D88" s="54">
        <f>D7*D16+D24*D33+D41*D50+D58*D67+D75*D84</f>
        <v>54450</v>
      </c>
    </row>
    <row r="89" spans="1:4" x14ac:dyDescent="0.25">
      <c r="B89" s="53" t="s">
        <v>34</v>
      </c>
      <c r="C89" s="53"/>
      <c r="D89" s="54">
        <f>D8*D16+D25*D33+D42*D50+D59*D67+D76*D84</f>
        <v>25000</v>
      </c>
    </row>
  </sheetData>
  <mergeCells count="10">
    <mergeCell ref="C55:D55"/>
    <mergeCell ref="C69:D69"/>
    <mergeCell ref="C72:D72"/>
    <mergeCell ref="C4:D4"/>
    <mergeCell ref="C18:D18"/>
    <mergeCell ref="C21:D21"/>
    <mergeCell ref="C35:D35"/>
    <mergeCell ref="C38:D38"/>
    <mergeCell ref="C52:D52"/>
    <mergeCell ref="C1:D1"/>
  </mergeCells>
  <conditionalFormatting sqref="C4">
    <cfRule type="cellIs" dxfId="183" priority="91" operator="equal">
      <formula>"cits"</formula>
    </cfRule>
    <cfRule type="cellIs" dxfId="182" priority="92" operator="equal">
      <formula>"izvēle.."</formula>
    </cfRule>
  </conditionalFormatting>
  <conditionalFormatting sqref="C1:D1 D2:D3">
    <cfRule type="cellIs" dxfId="181" priority="90" operator="equal">
      <formula>"rakstīt nosaukumu.."</formula>
    </cfRule>
  </conditionalFormatting>
  <conditionalFormatting sqref="C21">
    <cfRule type="cellIs" dxfId="180" priority="76" operator="equal">
      <formula>"cits"</formula>
    </cfRule>
    <cfRule type="cellIs" dxfId="179" priority="77" operator="equal">
      <formula>"izvēle.."</formula>
    </cfRule>
  </conditionalFormatting>
  <conditionalFormatting sqref="C18:D18 D19:D20">
    <cfRule type="cellIs" dxfId="178" priority="75" operator="equal">
      <formula>"rakstīt nosaukumu.."</formula>
    </cfRule>
  </conditionalFormatting>
  <conditionalFormatting sqref="C38">
    <cfRule type="cellIs" dxfId="177" priority="73" operator="equal">
      <formula>"cits"</formula>
    </cfRule>
    <cfRule type="cellIs" dxfId="176" priority="74" operator="equal">
      <formula>"izvēle.."</formula>
    </cfRule>
  </conditionalFormatting>
  <conditionalFormatting sqref="C35:D35 D36:D37">
    <cfRule type="cellIs" dxfId="175" priority="72" operator="equal">
      <formula>"rakstīt nosaukumu.."</formula>
    </cfRule>
  </conditionalFormatting>
  <conditionalFormatting sqref="C55">
    <cfRule type="cellIs" dxfId="174" priority="70" operator="equal">
      <formula>"cits"</formula>
    </cfRule>
    <cfRule type="cellIs" dxfId="173" priority="71" operator="equal">
      <formula>"izvēle.."</formula>
    </cfRule>
  </conditionalFormatting>
  <conditionalFormatting sqref="C52:D52 D53:D54">
    <cfRule type="cellIs" dxfId="172" priority="69" operator="equal">
      <formula>"rakstīt nosaukumu.."</formula>
    </cfRule>
  </conditionalFormatting>
  <conditionalFormatting sqref="C72">
    <cfRule type="cellIs" dxfId="171" priority="67" operator="equal">
      <formula>"cits"</formula>
    </cfRule>
    <cfRule type="cellIs" dxfId="170" priority="68" operator="equal">
      <formula>"izvēle.."</formula>
    </cfRule>
  </conditionalFormatting>
  <conditionalFormatting sqref="C69:D69 D70:D71">
    <cfRule type="cellIs" dxfId="169" priority="66" operator="equal">
      <formula>"rakstīt nosaukumu.."</formula>
    </cfRule>
  </conditionalFormatting>
  <conditionalFormatting sqref="C2:C3">
    <cfRule type="cellIs" dxfId="168" priority="65" operator="equal">
      <formula>""</formula>
    </cfRule>
  </conditionalFormatting>
  <conditionalFormatting sqref="C19">
    <cfRule type="cellIs" dxfId="167" priority="64" operator="equal">
      <formula>""</formula>
    </cfRule>
  </conditionalFormatting>
  <conditionalFormatting sqref="C36">
    <cfRule type="cellIs" dxfId="166" priority="63" operator="equal">
      <formula>""</formula>
    </cfRule>
  </conditionalFormatting>
  <conditionalFormatting sqref="C53">
    <cfRule type="cellIs" dxfId="165" priority="62" operator="equal">
      <formula>""</formula>
    </cfRule>
  </conditionalFormatting>
  <conditionalFormatting sqref="C70">
    <cfRule type="cellIs" dxfId="164" priority="61" operator="equal">
      <formula>""</formula>
    </cfRule>
  </conditionalFormatting>
  <conditionalFormatting sqref="D16">
    <cfRule type="cellIs" dxfId="163" priority="60" operator="equal">
      <formula>""</formula>
    </cfRule>
  </conditionalFormatting>
  <conditionalFormatting sqref="D33">
    <cfRule type="cellIs" dxfId="162" priority="59" operator="equal">
      <formula>""</formula>
    </cfRule>
  </conditionalFormatting>
  <conditionalFormatting sqref="D50">
    <cfRule type="cellIs" dxfId="161" priority="58" operator="equal">
      <formula>""</formula>
    </cfRule>
  </conditionalFormatting>
  <conditionalFormatting sqref="D67">
    <cfRule type="cellIs" dxfId="160" priority="57" operator="equal">
      <formula>""</formula>
    </cfRule>
  </conditionalFormatting>
  <conditionalFormatting sqref="D84">
    <cfRule type="cellIs" dxfId="159" priority="56" operator="equal">
      <formula>""</formula>
    </cfRule>
  </conditionalFormatting>
  <conditionalFormatting sqref="D74">
    <cfRule type="cellIs" dxfId="158" priority="55" operator="equal">
      <formula>""</formula>
    </cfRule>
  </conditionalFormatting>
  <conditionalFormatting sqref="D57">
    <cfRule type="cellIs" dxfId="157" priority="54" operator="equal">
      <formula>""</formula>
    </cfRule>
  </conditionalFormatting>
  <conditionalFormatting sqref="D40">
    <cfRule type="cellIs" dxfId="156" priority="53" operator="equal">
      <formula>""</formula>
    </cfRule>
  </conditionalFormatting>
  <conditionalFormatting sqref="D23">
    <cfRule type="cellIs" dxfId="155" priority="52" operator="equal">
      <formula>""</formula>
    </cfRule>
  </conditionalFormatting>
  <conditionalFormatting sqref="D6">
    <cfRule type="cellIs" dxfId="154" priority="51" operator="equal">
      <formula>""</formula>
    </cfRule>
  </conditionalFormatting>
  <conditionalFormatting sqref="D14">
    <cfRule type="cellIs" dxfId="153" priority="50" operator="equal">
      <formula>""</formula>
    </cfRule>
  </conditionalFormatting>
  <conditionalFormatting sqref="D13">
    <cfRule type="expression" dxfId="152" priority="47">
      <formula>D13&gt;D7*0.05</formula>
    </cfRule>
    <cfRule type="cellIs" dxfId="151" priority="49" operator="equal">
      <formula>""</formula>
    </cfRule>
  </conditionalFormatting>
  <conditionalFormatting sqref="C20">
    <cfRule type="cellIs" dxfId="138" priority="34" operator="equal">
      <formula>""</formula>
    </cfRule>
  </conditionalFormatting>
  <conditionalFormatting sqref="C37">
    <cfRule type="cellIs" dxfId="137" priority="33" operator="equal">
      <formula>""</formula>
    </cfRule>
  </conditionalFormatting>
  <conditionalFormatting sqref="C54">
    <cfRule type="cellIs" dxfId="136" priority="32" operator="equal">
      <formula>""</formula>
    </cfRule>
  </conditionalFormatting>
  <conditionalFormatting sqref="C71">
    <cfRule type="cellIs" dxfId="135" priority="31" operator="equal">
      <formula>""</formula>
    </cfRule>
  </conditionalFormatting>
  <conditionalFormatting sqref="D15">
    <cfRule type="expression" dxfId="134" priority="29">
      <formula>D15&gt;D7*0.02</formula>
    </cfRule>
    <cfRule type="cellIs" dxfId="133" priority="30" operator="equal">
      <formula>""</formula>
    </cfRule>
  </conditionalFormatting>
  <conditionalFormatting sqref="D31">
    <cfRule type="cellIs" dxfId="124" priority="20" operator="equal">
      <formula>""</formula>
    </cfRule>
  </conditionalFormatting>
  <conditionalFormatting sqref="D30">
    <cfRule type="expression" dxfId="123" priority="18">
      <formula>D30&gt;D24*0.05</formula>
    </cfRule>
    <cfRule type="cellIs" dxfId="122" priority="19" operator="equal">
      <formula>""</formula>
    </cfRule>
  </conditionalFormatting>
  <conditionalFormatting sqref="D32">
    <cfRule type="expression" dxfId="121" priority="16">
      <formula>D32&gt;D24*0.02</formula>
    </cfRule>
    <cfRule type="cellIs" dxfId="120" priority="17" operator="equal">
      <formula>""</formula>
    </cfRule>
  </conditionalFormatting>
  <conditionalFormatting sqref="D48">
    <cfRule type="cellIs" dxfId="119" priority="15" operator="equal">
      <formula>""</formula>
    </cfRule>
  </conditionalFormatting>
  <conditionalFormatting sqref="D47">
    <cfRule type="expression" dxfId="118" priority="13">
      <formula>D47&gt;D41*0.05</formula>
    </cfRule>
    <cfRule type="cellIs" dxfId="117" priority="14" operator="equal">
      <formula>""</formula>
    </cfRule>
  </conditionalFormatting>
  <conditionalFormatting sqref="D49">
    <cfRule type="expression" dxfId="116" priority="11">
      <formula>D49&gt;D41*0.02</formula>
    </cfRule>
    <cfRule type="cellIs" dxfId="115" priority="12" operator="equal">
      <formula>""</formula>
    </cfRule>
  </conditionalFormatting>
  <conditionalFormatting sqref="D65">
    <cfRule type="cellIs" dxfId="114" priority="10" operator="equal">
      <formula>""</formula>
    </cfRule>
  </conditionalFormatting>
  <conditionalFormatting sqref="D64">
    <cfRule type="expression" dxfId="113" priority="8">
      <formula>D64&gt;D58*0.05</formula>
    </cfRule>
    <cfRule type="cellIs" dxfId="112" priority="9" operator="equal">
      <formula>""</formula>
    </cfRule>
  </conditionalFormatting>
  <conditionalFormatting sqref="D66">
    <cfRule type="expression" dxfId="111" priority="6">
      <formula>D66&gt;D58*0.02</formula>
    </cfRule>
    <cfRule type="cellIs" dxfId="110" priority="7" operator="equal">
      <formula>""</formula>
    </cfRule>
  </conditionalFormatting>
  <conditionalFormatting sqref="D82">
    <cfRule type="cellIs" dxfId="109" priority="5" operator="equal">
      <formula>""</formula>
    </cfRule>
  </conditionalFormatting>
  <conditionalFormatting sqref="D81">
    <cfRule type="expression" dxfId="108" priority="3">
      <formula>D81&gt;D75*0.05</formula>
    </cfRule>
    <cfRule type="cellIs" dxfId="107" priority="4" operator="equal">
      <formula>""</formula>
    </cfRule>
  </conditionalFormatting>
  <conditionalFormatting sqref="D83">
    <cfRule type="expression" dxfId="106" priority="1">
      <formula>D83&gt;D75*0.02</formula>
    </cfRule>
    <cfRule type="cellIs" dxfId="105" priority="2" operator="equal">
      <formula>""</formula>
    </cfRule>
  </conditionalFormatting>
  <dataValidations count="1">
    <dataValidation type="list" allowBlank="1" showInputMessage="1" showErrorMessage="1" sqref="C4 C21 C38 C55 C72" xr:uid="{DA236BEC-9280-4FBE-AFA6-1DAF20B0DC89}">
      <formula1>"izvēle..,brīva publiska pieeja,nav publiska pieeja"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BC6B-D4F3-4394-8267-8C2DF4638A97}">
  <dimension ref="A1:D99"/>
  <sheetViews>
    <sheetView workbookViewId="0">
      <selection activeCell="D90" sqref="D90:D92"/>
    </sheetView>
  </sheetViews>
  <sheetFormatPr defaultColWidth="0" defaultRowHeight="15.75" x14ac:dyDescent="0.25"/>
  <cols>
    <col min="1" max="1" width="6" customWidth="1"/>
    <col min="2" max="2" width="85.5" customWidth="1"/>
    <col min="3" max="3" width="12.875" customWidth="1"/>
    <col min="4" max="4" width="30.375" customWidth="1"/>
    <col min="5" max="5" width="9" customWidth="1"/>
    <col min="6" max="16384" width="9" hidden="1"/>
  </cols>
  <sheetData>
    <row r="1" spans="1:4" x14ac:dyDescent="0.25">
      <c r="B1" s="6" t="s">
        <v>66</v>
      </c>
      <c r="C1" s="24" t="s">
        <v>45</v>
      </c>
      <c r="D1" s="24"/>
    </row>
    <row r="2" spans="1:4" x14ac:dyDescent="0.25">
      <c r="B2" s="6" t="s">
        <v>73</v>
      </c>
      <c r="C2" s="24" t="s">
        <v>76</v>
      </c>
      <c r="D2" s="24"/>
    </row>
    <row r="3" spans="1:4" x14ac:dyDescent="0.25">
      <c r="B3" s="6" t="s">
        <v>74</v>
      </c>
      <c r="C3" s="47">
        <v>50</v>
      </c>
      <c r="D3" s="37">
        <f>IF(C2="Saules elektrostacija",400,IF(C2="Vēja elektrostacija",1000,0))</f>
        <v>400</v>
      </c>
    </row>
    <row r="4" spans="1:4" x14ac:dyDescent="0.25">
      <c r="B4" s="6" t="s">
        <v>90</v>
      </c>
      <c r="C4" s="67">
        <f>C3*1000</f>
        <v>50000</v>
      </c>
      <c r="D4" s="37"/>
    </row>
    <row r="5" spans="1:4" x14ac:dyDescent="0.25">
      <c r="B5" s="6" t="s">
        <v>72</v>
      </c>
      <c r="C5" s="47"/>
      <c r="D5" s="37"/>
    </row>
    <row r="6" spans="1:4" ht="31.5" x14ac:dyDescent="0.25">
      <c r="A6" s="20" t="s">
        <v>39</v>
      </c>
      <c r="B6" s="44" t="s">
        <v>29</v>
      </c>
      <c r="C6" s="46" t="s">
        <v>4</v>
      </c>
      <c r="D6" s="46" t="s">
        <v>30</v>
      </c>
    </row>
    <row r="7" spans="1:4" x14ac:dyDescent="0.25">
      <c r="A7" s="21" t="s">
        <v>31</v>
      </c>
      <c r="B7" s="22" t="s">
        <v>68</v>
      </c>
      <c r="C7" s="45" t="s">
        <v>32</v>
      </c>
      <c r="D7" s="33">
        <f>33000*1.21</f>
        <v>39930</v>
      </c>
    </row>
    <row r="8" spans="1:4" x14ac:dyDescent="0.25">
      <c r="A8" s="38" t="s">
        <v>10</v>
      </c>
      <c r="B8" s="39" t="s">
        <v>69</v>
      </c>
      <c r="C8" s="40" t="s">
        <v>32</v>
      </c>
      <c r="D8" s="41">
        <f>ROUND(D7/IF(PĀRBAUDE!$D$5="NĒ",1,1.21),2)</f>
        <v>39930</v>
      </c>
    </row>
    <row r="9" spans="1:4" x14ac:dyDescent="0.25">
      <c r="A9" s="26" t="s">
        <v>56</v>
      </c>
      <c r="B9" s="27" t="s">
        <v>34</v>
      </c>
      <c r="C9" s="26" t="s">
        <v>32</v>
      </c>
      <c r="D9" s="35">
        <f>IF(D3*C3&lt;D8*PĀRBAUDE!$D$7,D3*C3,D8*PĀRBAUDE!$D$7)</f>
        <v>20000</v>
      </c>
    </row>
    <row r="10" spans="1:4" x14ac:dyDescent="0.25">
      <c r="A10" s="28" t="s">
        <v>57</v>
      </c>
      <c r="B10" s="7" t="s">
        <v>70</v>
      </c>
      <c r="C10" s="28" t="s">
        <v>59</v>
      </c>
      <c r="D10" s="43">
        <f>D9/D8</f>
        <v>0.50087653393438514</v>
      </c>
    </row>
    <row r="11" spans="1:4" x14ac:dyDescent="0.25">
      <c r="A11" s="28" t="s">
        <v>60</v>
      </c>
      <c r="B11" s="7" t="s">
        <v>63</v>
      </c>
      <c r="C11" s="28" t="s">
        <v>32</v>
      </c>
      <c r="D11" s="42">
        <f>D8-D9</f>
        <v>19930</v>
      </c>
    </row>
    <row r="12" spans="1:4" x14ac:dyDescent="0.25">
      <c r="A12" s="28" t="s">
        <v>61</v>
      </c>
      <c r="B12" s="7" t="s">
        <v>71</v>
      </c>
      <c r="C12" s="28" t="s">
        <v>59</v>
      </c>
      <c r="D12" s="43">
        <f>D11/D8</f>
        <v>0.49912346606561481</v>
      </c>
    </row>
    <row r="13" spans="1:4" x14ac:dyDescent="0.25">
      <c r="A13" s="28" t="s">
        <v>11</v>
      </c>
      <c r="B13" s="7" t="s">
        <v>64</v>
      </c>
      <c r="C13" s="28" t="s">
        <v>32</v>
      </c>
      <c r="D13" s="42">
        <f>D7-D8</f>
        <v>0</v>
      </c>
    </row>
    <row r="14" spans="1:4" x14ac:dyDescent="0.25">
      <c r="A14" s="28" t="s">
        <v>3</v>
      </c>
      <c r="B14" s="7" t="s">
        <v>87</v>
      </c>
      <c r="C14" s="28" t="s">
        <v>32</v>
      </c>
      <c r="D14" s="33"/>
    </row>
    <row r="15" spans="1:4" x14ac:dyDescent="0.25">
      <c r="A15" s="28" t="s">
        <v>5</v>
      </c>
      <c r="B15" s="7" t="s">
        <v>88</v>
      </c>
      <c r="C15" s="28" t="s">
        <v>32</v>
      </c>
      <c r="D15" s="33"/>
    </row>
    <row r="16" spans="1:4" x14ac:dyDescent="0.25">
      <c r="A16" s="28" t="s">
        <v>6</v>
      </c>
      <c r="B16" s="7" t="s">
        <v>120</v>
      </c>
      <c r="C16" s="28" t="s">
        <v>32</v>
      </c>
      <c r="D16" s="33"/>
    </row>
    <row r="17" spans="1:4" x14ac:dyDescent="0.25">
      <c r="A17" s="28" t="s">
        <v>33</v>
      </c>
      <c r="B17" s="7" t="s">
        <v>67</v>
      </c>
      <c r="C17" s="28"/>
      <c r="D17" s="32">
        <v>1</v>
      </c>
    </row>
    <row r="18" spans="1:4" x14ac:dyDescent="0.25">
      <c r="A18" s="49"/>
      <c r="B18" s="50" t="s">
        <v>75</v>
      </c>
      <c r="C18" s="50"/>
      <c r="D18" s="50"/>
    </row>
    <row r="19" spans="1:4" x14ac:dyDescent="0.25">
      <c r="B19" s="48"/>
      <c r="C19" s="48"/>
      <c r="D19" s="48"/>
    </row>
    <row r="20" spans="1:4" x14ac:dyDescent="0.25">
      <c r="B20" s="6" t="s">
        <v>66</v>
      </c>
      <c r="C20" s="24" t="s">
        <v>45</v>
      </c>
      <c r="D20" s="24"/>
    </row>
    <row r="21" spans="1:4" x14ac:dyDescent="0.25">
      <c r="B21" s="6" t="s">
        <v>73</v>
      </c>
      <c r="C21" s="24" t="s">
        <v>12</v>
      </c>
      <c r="D21" s="24"/>
    </row>
    <row r="22" spans="1:4" x14ac:dyDescent="0.25">
      <c r="B22" s="6" t="s">
        <v>74</v>
      </c>
      <c r="C22" s="47"/>
      <c r="D22" s="37">
        <f>IF(C21="Saules elektrostacija",400,IF(C21="Vēja elektrostacija",1000,0))</f>
        <v>0</v>
      </c>
    </row>
    <row r="23" spans="1:4" x14ac:dyDescent="0.25">
      <c r="B23" s="6" t="s">
        <v>90</v>
      </c>
      <c r="C23" s="67">
        <f>C22*1000</f>
        <v>0</v>
      </c>
      <c r="D23" s="37"/>
    </row>
    <row r="24" spans="1:4" x14ac:dyDescent="0.25">
      <c r="B24" s="6" t="s">
        <v>72</v>
      </c>
      <c r="C24" s="47"/>
      <c r="D24" s="37"/>
    </row>
    <row r="25" spans="1:4" ht="31.5" x14ac:dyDescent="0.25">
      <c r="A25" s="20" t="s">
        <v>39</v>
      </c>
      <c r="B25" s="44" t="s">
        <v>29</v>
      </c>
      <c r="C25" s="46" t="s">
        <v>4</v>
      </c>
      <c r="D25" s="46" t="s">
        <v>30</v>
      </c>
    </row>
    <row r="26" spans="1:4" x14ac:dyDescent="0.25">
      <c r="A26" s="21" t="s">
        <v>31</v>
      </c>
      <c r="B26" s="22" t="s">
        <v>68</v>
      </c>
      <c r="C26" s="45" t="s">
        <v>32</v>
      </c>
      <c r="D26" s="33"/>
    </row>
    <row r="27" spans="1:4" x14ac:dyDescent="0.25">
      <c r="A27" s="38" t="s">
        <v>10</v>
      </c>
      <c r="B27" s="39" t="s">
        <v>69</v>
      </c>
      <c r="C27" s="40" t="s">
        <v>32</v>
      </c>
      <c r="D27" s="41">
        <f>ROUND(D26/IF(PĀRBAUDE!$D$5="NĒ",1,1.21),2)</f>
        <v>0</v>
      </c>
    </row>
    <row r="28" spans="1:4" x14ac:dyDescent="0.25">
      <c r="A28" s="26" t="s">
        <v>56</v>
      </c>
      <c r="B28" s="27" t="s">
        <v>34</v>
      </c>
      <c r="C28" s="26" t="s">
        <v>32</v>
      </c>
      <c r="D28" s="35">
        <f>IF(D22*C22&lt;D27*PĀRBAUDE!$D$7,D22*C22,D27*PĀRBAUDE!$D$7)</f>
        <v>0</v>
      </c>
    </row>
    <row r="29" spans="1:4" x14ac:dyDescent="0.25">
      <c r="A29" s="28" t="s">
        <v>57</v>
      </c>
      <c r="B29" s="7" t="s">
        <v>70</v>
      </c>
      <c r="C29" s="28" t="s">
        <v>59</v>
      </c>
      <c r="D29" s="43" t="e">
        <f>D28/D27</f>
        <v>#DIV/0!</v>
      </c>
    </row>
    <row r="30" spans="1:4" x14ac:dyDescent="0.25">
      <c r="A30" s="28" t="s">
        <v>60</v>
      </c>
      <c r="B30" s="7" t="s">
        <v>63</v>
      </c>
      <c r="C30" s="28" t="s">
        <v>32</v>
      </c>
      <c r="D30" s="42">
        <f>D27-D28</f>
        <v>0</v>
      </c>
    </row>
    <row r="31" spans="1:4" x14ac:dyDescent="0.25">
      <c r="A31" s="28" t="s">
        <v>61</v>
      </c>
      <c r="B31" s="7" t="s">
        <v>71</v>
      </c>
      <c r="C31" s="28" t="s">
        <v>59</v>
      </c>
      <c r="D31" s="43" t="e">
        <f>D30/D27</f>
        <v>#DIV/0!</v>
      </c>
    </row>
    <row r="32" spans="1:4" x14ac:dyDescent="0.25">
      <c r="A32" s="28" t="s">
        <v>11</v>
      </c>
      <c r="B32" s="7" t="s">
        <v>64</v>
      </c>
      <c r="C32" s="28" t="s">
        <v>32</v>
      </c>
      <c r="D32" s="42">
        <f>D26-D27</f>
        <v>0</v>
      </c>
    </row>
    <row r="33" spans="1:4" x14ac:dyDescent="0.25">
      <c r="A33" s="28" t="s">
        <v>3</v>
      </c>
      <c r="B33" s="7" t="s">
        <v>87</v>
      </c>
      <c r="C33" s="28" t="s">
        <v>32</v>
      </c>
      <c r="D33" s="33"/>
    </row>
    <row r="34" spans="1:4" x14ac:dyDescent="0.25">
      <c r="A34" s="28" t="s">
        <v>5</v>
      </c>
      <c r="B34" s="7" t="s">
        <v>88</v>
      </c>
      <c r="C34" s="28" t="s">
        <v>32</v>
      </c>
      <c r="D34" s="33"/>
    </row>
    <row r="35" spans="1:4" x14ac:dyDescent="0.25">
      <c r="A35" s="28" t="s">
        <v>6</v>
      </c>
      <c r="B35" s="7" t="s">
        <v>120</v>
      </c>
      <c r="C35" s="28" t="s">
        <v>32</v>
      </c>
      <c r="D35" s="33"/>
    </row>
    <row r="36" spans="1:4" x14ac:dyDescent="0.25">
      <c r="A36" s="28" t="s">
        <v>33</v>
      </c>
      <c r="B36" s="7" t="s">
        <v>67</v>
      </c>
      <c r="C36" s="28"/>
      <c r="D36" s="32"/>
    </row>
    <row r="37" spans="1:4" ht="15.75" customHeight="1" x14ac:dyDescent="0.25">
      <c r="A37" s="49"/>
      <c r="B37" s="50" t="s">
        <v>75</v>
      </c>
      <c r="C37" s="50"/>
      <c r="D37" s="50"/>
    </row>
    <row r="38" spans="1:4" x14ac:dyDescent="0.25">
      <c r="B38" s="48"/>
      <c r="C38" s="48"/>
      <c r="D38" s="48"/>
    </row>
    <row r="39" spans="1:4" x14ac:dyDescent="0.25">
      <c r="B39" s="6" t="s">
        <v>66</v>
      </c>
      <c r="C39" s="24" t="s">
        <v>45</v>
      </c>
      <c r="D39" s="24"/>
    </row>
    <row r="40" spans="1:4" x14ac:dyDescent="0.25">
      <c r="B40" s="6" t="s">
        <v>73</v>
      </c>
      <c r="C40" s="24" t="s">
        <v>12</v>
      </c>
      <c r="D40" s="24"/>
    </row>
    <row r="41" spans="1:4" x14ac:dyDescent="0.25">
      <c r="B41" s="6" t="s">
        <v>74</v>
      </c>
      <c r="C41" s="47"/>
      <c r="D41" s="37">
        <f>IF(C40="Saules elektrostacija",400,IF(C40="Vēja elektrostacija",1000,0))</f>
        <v>0</v>
      </c>
    </row>
    <row r="42" spans="1:4" x14ac:dyDescent="0.25">
      <c r="B42" s="6" t="s">
        <v>90</v>
      </c>
      <c r="C42" s="67">
        <f>C41*1000</f>
        <v>0</v>
      </c>
      <c r="D42" s="37"/>
    </row>
    <row r="43" spans="1:4" x14ac:dyDescent="0.25">
      <c r="B43" s="6" t="s">
        <v>72</v>
      </c>
      <c r="C43" s="47"/>
      <c r="D43" s="37"/>
    </row>
    <row r="44" spans="1:4" ht="31.5" x14ac:dyDescent="0.25">
      <c r="A44" s="20" t="s">
        <v>39</v>
      </c>
      <c r="B44" s="44" t="s">
        <v>29</v>
      </c>
      <c r="C44" s="46" t="s">
        <v>4</v>
      </c>
      <c r="D44" s="46" t="s">
        <v>30</v>
      </c>
    </row>
    <row r="45" spans="1:4" x14ac:dyDescent="0.25">
      <c r="A45" s="21" t="s">
        <v>31</v>
      </c>
      <c r="B45" s="22" t="s">
        <v>68</v>
      </c>
      <c r="C45" s="45" t="s">
        <v>32</v>
      </c>
      <c r="D45" s="33"/>
    </row>
    <row r="46" spans="1:4" x14ac:dyDescent="0.25">
      <c r="A46" s="38" t="s">
        <v>10</v>
      </c>
      <c r="B46" s="39" t="s">
        <v>69</v>
      </c>
      <c r="C46" s="40" t="s">
        <v>32</v>
      </c>
      <c r="D46" s="41">
        <f>ROUND(D45/IF(PĀRBAUDE!$D$5="NĒ",1,1.21),2)</f>
        <v>0</v>
      </c>
    </row>
    <row r="47" spans="1:4" x14ac:dyDescent="0.25">
      <c r="A47" s="26" t="s">
        <v>56</v>
      </c>
      <c r="B47" s="27" t="s">
        <v>34</v>
      </c>
      <c r="C47" s="26" t="s">
        <v>32</v>
      </c>
      <c r="D47" s="35">
        <f>IF(D41*C41&lt;D46*PĀRBAUDE!$D$7,D41*C41,D46*PĀRBAUDE!$D$7)</f>
        <v>0</v>
      </c>
    </row>
    <row r="48" spans="1:4" x14ac:dyDescent="0.25">
      <c r="A48" s="28" t="s">
        <v>57</v>
      </c>
      <c r="B48" s="7" t="s">
        <v>70</v>
      </c>
      <c r="C48" s="28" t="s">
        <v>59</v>
      </c>
      <c r="D48" s="43" t="e">
        <f>D47/D46</f>
        <v>#DIV/0!</v>
      </c>
    </row>
    <row r="49" spans="1:4" x14ac:dyDescent="0.25">
      <c r="A49" s="28" t="s">
        <v>60</v>
      </c>
      <c r="B49" s="7" t="s">
        <v>63</v>
      </c>
      <c r="C49" s="28" t="s">
        <v>32</v>
      </c>
      <c r="D49" s="42">
        <f>D46-D47</f>
        <v>0</v>
      </c>
    </row>
    <row r="50" spans="1:4" x14ac:dyDescent="0.25">
      <c r="A50" s="28" t="s">
        <v>61</v>
      </c>
      <c r="B50" s="7" t="s">
        <v>71</v>
      </c>
      <c r="C50" s="28" t="s">
        <v>59</v>
      </c>
      <c r="D50" s="43" t="e">
        <f>D49/D46</f>
        <v>#DIV/0!</v>
      </c>
    </row>
    <row r="51" spans="1:4" x14ac:dyDescent="0.25">
      <c r="A51" s="28" t="s">
        <v>11</v>
      </c>
      <c r="B51" s="7" t="s">
        <v>64</v>
      </c>
      <c r="C51" s="28" t="s">
        <v>32</v>
      </c>
      <c r="D51" s="42">
        <f>D45-D46</f>
        <v>0</v>
      </c>
    </row>
    <row r="52" spans="1:4" x14ac:dyDescent="0.25">
      <c r="A52" s="28" t="s">
        <v>3</v>
      </c>
      <c r="B52" s="7" t="s">
        <v>87</v>
      </c>
      <c r="C52" s="28" t="s">
        <v>32</v>
      </c>
      <c r="D52" s="33"/>
    </row>
    <row r="53" spans="1:4" x14ac:dyDescent="0.25">
      <c r="A53" s="28" t="s">
        <v>5</v>
      </c>
      <c r="B53" s="7" t="s">
        <v>88</v>
      </c>
      <c r="C53" s="28" t="s">
        <v>32</v>
      </c>
      <c r="D53" s="33"/>
    </row>
    <row r="54" spans="1:4" x14ac:dyDescent="0.25">
      <c r="A54" s="28" t="s">
        <v>6</v>
      </c>
      <c r="B54" s="7" t="s">
        <v>120</v>
      </c>
      <c r="C54" s="28" t="s">
        <v>32</v>
      </c>
      <c r="D54" s="33"/>
    </row>
    <row r="55" spans="1:4" x14ac:dyDescent="0.25">
      <c r="A55" s="28" t="s">
        <v>33</v>
      </c>
      <c r="B55" s="7" t="s">
        <v>67</v>
      </c>
      <c r="C55" s="28"/>
      <c r="D55" s="32"/>
    </row>
    <row r="56" spans="1:4" x14ac:dyDescent="0.25">
      <c r="A56" s="49"/>
      <c r="B56" s="50" t="s">
        <v>75</v>
      </c>
      <c r="C56" s="50"/>
      <c r="D56" s="50"/>
    </row>
    <row r="57" spans="1:4" x14ac:dyDescent="0.25">
      <c r="B57" s="48"/>
      <c r="C57" s="48"/>
      <c r="D57" s="48"/>
    </row>
    <row r="58" spans="1:4" x14ac:dyDescent="0.25">
      <c r="B58" s="6" t="s">
        <v>66</v>
      </c>
      <c r="C58" s="24" t="s">
        <v>45</v>
      </c>
      <c r="D58" s="24"/>
    </row>
    <row r="59" spans="1:4" x14ac:dyDescent="0.25">
      <c r="B59" s="6" t="s">
        <v>73</v>
      </c>
      <c r="C59" s="24" t="s">
        <v>12</v>
      </c>
      <c r="D59" s="24"/>
    </row>
    <row r="60" spans="1:4" x14ac:dyDescent="0.25">
      <c r="B60" s="6" t="s">
        <v>74</v>
      </c>
      <c r="C60" s="47"/>
      <c r="D60" s="37">
        <f>IF(C59="Saules elektrostacija",400,IF(C59="Vēja elektrostacija",1000,0))</f>
        <v>0</v>
      </c>
    </row>
    <row r="61" spans="1:4" x14ac:dyDescent="0.25">
      <c r="B61" s="6" t="s">
        <v>90</v>
      </c>
      <c r="C61" s="67">
        <f>C60*1000</f>
        <v>0</v>
      </c>
      <c r="D61" s="37"/>
    </row>
    <row r="62" spans="1:4" x14ac:dyDescent="0.25">
      <c r="B62" s="6" t="s">
        <v>72</v>
      </c>
      <c r="C62" s="47"/>
      <c r="D62" s="37"/>
    </row>
    <row r="63" spans="1:4" ht="31.5" x14ac:dyDescent="0.25">
      <c r="A63" s="20" t="s">
        <v>39</v>
      </c>
      <c r="B63" s="44" t="s">
        <v>29</v>
      </c>
      <c r="C63" s="46" t="s">
        <v>4</v>
      </c>
      <c r="D63" s="46" t="s">
        <v>30</v>
      </c>
    </row>
    <row r="64" spans="1:4" x14ac:dyDescent="0.25">
      <c r="A64" s="21" t="s">
        <v>31</v>
      </c>
      <c r="B64" s="22" t="s">
        <v>68</v>
      </c>
      <c r="C64" s="45" t="s">
        <v>32</v>
      </c>
      <c r="D64" s="33"/>
    </row>
    <row r="65" spans="1:4" x14ac:dyDescent="0.25">
      <c r="A65" s="38" t="s">
        <v>10</v>
      </c>
      <c r="B65" s="39" t="s">
        <v>69</v>
      </c>
      <c r="C65" s="40" t="s">
        <v>32</v>
      </c>
      <c r="D65" s="41">
        <f>ROUND(D64/IF(PĀRBAUDE!$D$5="NĒ",1,1.21),2)</f>
        <v>0</v>
      </c>
    </row>
    <row r="66" spans="1:4" x14ac:dyDescent="0.25">
      <c r="A66" s="26" t="s">
        <v>56</v>
      </c>
      <c r="B66" s="27" t="s">
        <v>34</v>
      </c>
      <c r="C66" s="26" t="s">
        <v>32</v>
      </c>
      <c r="D66" s="35">
        <f>IF(D60*C60&lt;D65*PĀRBAUDE!$D$7,D60*C60,D65*PĀRBAUDE!$D$7)</f>
        <v>0</v>
      </c>
    </row>
    <row r="67" spans="1:4" x14ac:dyDescent="0.25">
      <c r="A67" s="28" t="s">
        <v>57</v>
      </c>
      <c r="B67" s="7" t="s">
        <v>70</v>
      </c>
      <c r="C67" s="28" t="s">
        <v>59</v>
      </c>
      <c r="D67" s="43" t="e">
        <f>D66/D65</f>
        <v>#DIV/0!</v>
      </c>
    </row>
    <row r="68" spans="1:4" x14ac:dyDescent="0.25">
      <c r="A68" s="28" t="s">
        <v>60</v>
      </c>
      <c r="B68" s="7" t="s">
        <v>63</v>
      </c>
      <c r="C68" s="28" t="s">
        <v>32</v>
      </c>
      <c r="D68" s="42">
        <f>D65-D66</f>
        <v>0</v>
      </c>
    </row>
    <row r="69" spans="1:4" x14ac:dyDescent="0.25">
      <c r="A69" s="28" t="s">
        <v>61</v>
      </c>
      <c r="B69" s="7" t="s">
        <v>71</v>
      </c>
      <c r="C69" s="28" t="s">
        <v>59</v>
      </c>
      <c r="D69" s="43" t="e">
        <f>D68/D65</f>
        <v>#DIV/0!</v>
      </c>
    </row>
    <row r="70" spans="1:4" x14ac:dyDescent="0.25">
      <c r="A70" s="28" t="s">
        <v>11</v>
      </c>
      <c r="B70" s="7" t="s">
        <v>64</v>
      </c>
      <c r="C70" s="28" t="s">
        <v>32</v>
      </c>
      <c r="D70" s="42">
        <f>D64-D65</f>
        <v>0</v>
      </c>
    </row>
    <row r="71" spans="1:4" x14ac:dyDescent="0.25">
      <c r="A71" s="28" t="s">
        <v>3</v>
      </c>
      <c r="B71" s="7" t="s">
        <v>87</v>
      </c>
      <c r="C71" s="28" t="s">
        <v>32</v>
      </c>
      <c r="D71" s="33"/>
    </row>
    <row r="72" spans="1:4" x14ac:dyDescent="0.25">
      <c r="A72" s="28" t="s">
        <v>5</v>
      </c>
      <c r="B72" s="7" t="s">
        <v>88</v>
      </c>
      <c r="C72" s="28" t="s">
        <v>32</v>
      </c>
      <c r="D72" s="33"/>
    </row>
    <row r="73" spans="1:4" x14ac:dyDescent="0.25">
      <c r="A73" s="28" t="s">
        <v>6</v>
      </c>
      <c r="B73" s="7" t="s">
        <v>120</v>
      </c>
      <c r="C73" s="28" t="s">
        <v>32</v>
      </c>
      <c r="D73" s="33"/>
    </row>
    <row r="74" spans="1:4" x14ac:dyDescent="0.25">
      <c r="A74" s="28" t="s">
        <v>33</v>
      </c>
      <c r="B74" s="7" t="s">
        <v>67</v>
      </c>
      <c r="C74" s="28"/>
      <c r="D74" s="32"/>
    </row>
    <row r="75" spans="1:4" x14ac:dyDescent="0.25">
      <c r="A75" s="49"/>
      <c r="B75" s="50" t="s">
        <v>75</v>
      </c>
      <c r="C75" s="50"/>
      <c r="D75" s="50"/>
    </row>
    <row r="76" spans="1:4" x14ac:dyDescent="0.25">
      <c r="B76" s="48"/>
      <c r="C76" s="48"/>
      <c r="D76" s="48"/>
    </row>
    <row r="77" spans="1:4" x14ac:dyDescent="0.25">
      <c r="B77" s="6" t="s">
        <v>66</v>
      </c>
      <c r="C77" s="24" t="s">
        <v>45</v>
      </c>
      <c r="D77" s="24"/>
    </row>
    <row r="78" spans="1:4" x14ac:dyDescent="0.25">
      <c r="B78" s="6" t="s">
        <v>73</v>
      </c>
      <c r="C78" s="24" t="s">
        <v>12</v>
      </c>
      <c r="D78" s="24"/>
    </row>
    <row r="79" spans="1:4" x14ac:dyDescent="0.25">
      <c r="B79" s="6" t="s">
        <v>74</v>
      </c>
      <c r="C79" s="47"/>
      <c r="D79" s="37">
        <f>IF(C78="Saules elektrostacija",400,IF(C78="Vēja elektrostacija",1000,0))</f>
        <v>0</v>
      </c>
    </row>
    <row r="80" spans="1:4" x14ac:dyDescent="0.25">
      <c r="B80" s="6" t="s">
        <v>90</v>
      </c>
      <c r="C80" s="67">
        <f>C79*1000</f>
        <v>0</v>
      </c>
      <c r="D80" s="37"/>
    </row>
    <row r="81" spans="1:4" x14ac:dyDescent="0.25">
      <c r="B81" s="6" t="s">
        <v>72</v>
      </c>
      <c r="C81" s="47"/>
      <c r="D81" s="37"/>
    </row>
    <row r="82" spans="1:4" ht="31.5" x14ac:dyDescent="0.25">
      <c r="A82" s="20" t="s">
        <v>39</v>
      </c>
      <c r="B82" s="44" t="s">
        <v>29</v>
      </c>
      <c r="C82" s="46" t="s">
        <v>4</v>
      </c>
      <c r="D82" s="46" t="s">
        <v>30</v>
      </c>
    </row>
    <row r="83" spans="1:4" x14ac:dyDescent="0.25">
      <c r="A83" s="21" t="s">
        <v>31</v>
      </c>
      <c r="B83" s="22" t="s">
        <v>68</v>
      </c>
      <c r="C83" s="45" t="s">
        <v>32</v>
      </c>
      <c r="D83" s="33"/>
    </row>
    <row r="84" spans="1:4" x14ac:dyDescent="0.25">
      <c r="A84" s="38" t="s">
        <v>10</v>
      </c>
      <c r="B84" s="39" t="s">
        <v>69</v>
      </c>
      <c r="C84" s="40" t="s">
        <v>32</v>
      </c>
      <c r="D84" s="41">
        <f>ROUND(D83/IF(PĀRBAUDE!$D$5="NĒ",1,1.21),2)</f>
        <v>0</v>
      </c>
    </row>
    <row r="85" spans="1:4" x14ac:dyDescent="0.25">
      <c r="A85" s="26" t="s">
        <v>56</v>
      </c>
      <c r="B85" s="27" t="s">
        <v>34</v>
      </c>
      <c r="C85" s="26" t="s">
        <v>32</v>
      </c>
      <c r="D85" s="35">
        <f>IF(D79*C79&lt;D84*PĀRBAUDE!$D$7,D79*C79,D84*PĀRBAUDE!$D$7)</f>
        <v>0</v>
      </c>
    </row>
    <row r="86" spans="1:4" x14ac:dyDescent="0.25">
      <c r="A86" s="28" t="s">
        <v>57</v>
      </c>
      <c r="B86" s="7" t="s">
        <v>70</v>
      </c>
      <c r="C86" s="28" t="s">
        <v>59</v>
      </c>
      <c r="D86" s="43" t="e">
        <f>D85/D84</f>
        <v>#DIV/0!</v>
      </c>
    </row>
    <row r="87" spans="1:4" x14ac:dyDescent="0.25">
      <c r="A87" s="28" t="s">
        <v>60</v>
      </c>
      <c r="B87" s="7" t="s">
        <v>63</v>
      </c>
      <c r="C87" s="28" t="s">
        <v>32</v>
      </c>
      <c r="D87" s="42">
        <f>D84-D85</f>
        <v>0</v>
      </c>
    </row>
    <row r="88" spans="1:4" x14ac:dyDescent="0.25">
      <c r="A88" s="28" t="s">
        <v>61</v>
      </c>
      <c r="B88" s="7" t="s">
        <v>71</v>
      </c>
      <c r="C88" s="28" t="s">
        <v>59</v>
      </c>
      <c r="D88" s="43" t="e">
        <f>D87/D84</f>
        <v>#DIV/0!</v>
      </c>
    </row>
    <row r="89" spans="1:4" x14ac:dyDescent="0.25">
      <c r="A89" s="28" t="s">
        <v>11</v>
      </c>
      <c r="B89" s="7" t="s">
        <v>64</v>
      </c>
      <c r="C89" s="28" t="s">
        <v>32</v>
      </c>
      <c r="D89" s="42">
        <f>D83-D84</f>
        <v>0</v>
      </c>
    </row>
    <row r="90" spans="1:4" x14ac:dyDescent="0.25">
      <c r="A90" s="28" t="s">
        <v>3</v>
      </c>
      <c r="B90" s="7" t="s">
        <v>87</v>
      </c>
      <c r="C90" s="28" t="s">
        <v>32</v>
      </c>
      <c r="D90" s="33"/>
    </row>
    <row r="91" spans="1:4" x14ac:dyDescent="0.25">
      <c r="A91" s="28" t="s">
        <v>5</v>
      </c>
      <c r="B91" s="7" t="s">
        <v>88</v>
      </c>
      <c r="C91" s="28" t="s">
        <v>32</v>
      </c>
      <c r="D91" s="33"/>
    </row>
    <row r="92" spans="1:4" x14ac:dyDescent="0.25">
      <c r="A92" s="28" t="s">
        <v>6</v>
      </c>
      <c r="B92" s="7" t="s">
        <v>120</v>
      </c>
      <c r="C92" s="28" t="s">
        <v>32</v>
      </c>
      <c r="D92" s="33"/>
    </row>
    <row r="93" spans="1:4" x14ac:dyDescent="0.25">
      <c r="A93" s="28" t="s">
        <v>33</v>
      </c>
      <c r="B93" s="7" t="s">
        <v>67</v>
      </c>
      <c r="C93" s="28"/>
      <c r="D93" s="32"/>
    </row>
    <row r="94" spans="1:4" x14ac:dyDescent="0.25">
      <c r="A94" s="49"/>
      <c r="B94" s="50" t="s">
        <v>75</v>
      </c>
      <c r="C94" s="50"/>
      <c r="D94" s="50"/>
    </row>
    <row r="95" spans="1:4" x14ac:dyDescent="0.25">
      <c r="B95" s="48"/>
      <c r="C95" s="48"/>
      <c r="D95" s="48"/>
    </row>
    <row r="97" spans="2:4" x14ac:dyDescent="0.25">
      <c r="B97" s="53" t="s">
        <v>0</v>
      </c>
      <c r="C97" s="53"/>
      <c r="D97" s="54">
        <f>D7*D17+D26*D36+D45*D55+D64*D74+D83*D93</f>
        <v>39930</v>
      </c>
    </row>
    <row r="98" spans="2:4" x14ac:dyDescent="0.25">
      <c r="B98" s="53" t="s">
        <v>1</v>
      </c>
      <c r="C98" s="53"/>
      <c r="D98" s="54">
        <f>D8*D17+D27*D36+D46*D55+D65*D74+D84*D93</f>
        <v>39930</v>
      </c>
    </row>
    <row r="99" spans="2:4" x14ac:dyDescent="0.25">
      <c r="B99" s="53" t="s">
        <v>34</v>
      </c>
      <c r="C99" s="53"/>
      <c r="D99" s="54">
        <f>D9*D17+D28*D36+D47*D55+D66*D74+D85*D93</f>
        <v>20000</v>
      </c>
    </row>
  </sheetData>
  <mergeCells count="15">
    <mergeCell ref="C58:D58"/>
    <mergeCell ref="C59:D59"/>
    <mergeCell ref="B75:D75"/>
    <mergeCell ref="C77:D77"/>
    <mergeCell ref="C78:D78"/>
    <mergeCell ref="B94:D94"/>
    <mergeCell ref="C2:D2"/>
    <mergeCell ref="B18:D18"/>
    <mergeCell ref="C21:D21"/>
    <mergeCell ref="B37:D37"/>
    <mergeCell ref="C40:D40"/>
    <mergeCell ref="B56:D56"/>
    <mergeCell ref="C1:D1"/>
    <mergeCell ref="C20:D20"/>
    <mergeCell ref="C39:D39"/>
  </mergeCells>
  <conditionalFormatting sqref="D3:D4">
    <cfRule type="cellIs" dxfId="92" priority="93" operator="equal">
      <formula>"rakstīt nosaukumu.."</formula>
    </cfRule>
  </conditionalFormatting>
  <conditionalFormatting sqref="C3:C5">
    <cfRule type="cellIs" dxfId="91" priority="92" operator="equal">
      <formula>""</formula>
    </cfRule>
  </conditionalFormatting>
  <conditionalFormatting sqref="C2">
    <cfRule type="cellIs" dxfId="90" priority="90" operator="equal">
      <formula>"cits"</formula>
    </cfRule>
    <cfRule type="cellIs" dxfId="89" priority="91" operator="equal">
      <formula>"izvēle.."</formula>
    </cfRule>
  </conditionalFormatting>
  <conditionalFormatting sqref="D22:D23">
    <cfRule type="cellIs" dxfId="84" priority="85" operator="equal">
      <formula>"rakstīt nosaukumu.."</formula>
    </cfRule>
  </conditionalFormatting>
  <conditionalFormatting sqref="C22 C24">
    <cfRule type="cellIs" dxfId="83" priority="84" operator="equal">
      <formula>""</formula>
    </cfRule>
  </conditionalFormatting>
  <conditionalFormatting sqref="C21">
    <cfRule type="cellIs" dxfId="82" priority="82" operator="equal">
      <formula>"cits"</formula>
    </cfRule>
    <cfRule type="cellIs" dxfId="81" priority="83" operator="equal">
      <formula>"izvēle.."</formula>
    </cfRule>
  </conditionalFormatting>
  <conditionalFormatting sqref="D41:D42">
    <cfRule type="cellIs" dxfId="80" priority="81" operator="equal">
      <formula>"rakstīt nosaukumu.."</formula>
    </cfRule>
  </conditionalFormatting>
  <conditionalFormatting sqref="C41 C43">
    <cfRule type="cellIs" dxfId="79" priority="80" operator="equal">
      <formula>""</formula>
    </cfRule>
  </conditionalFormatting>
  <conditionalFormatting sqref="C40">
    <cfRule type="cellIs" dxfId="78" priority="78" operator="equal">
      <formula>"cits"</formula>
    </cfRule>
    <cfRule type="cellIs" dxfId="77" priority="79" operator="equal">
      <formula>"izvēle.."</formula>
    </cfRule>
  </conditionalFormatting>
  <conditionalFormatting sqref="D60:D61">
    <cfRule type="cellIs" dxfId="76" priority="77" operator="equal">
      <formula>"rakstīt nosaukumu.."</formula>
    </cfRule>
  </conditionalFormatting>
  <conditionalFormatting sqref="C60 C62">
    <cfRule type="cellIs" dxfId="75" priority="76" operator="equal">
      <formula>""</formula>
    </cfRule>
  </conditionalFormatting>
  <conditionalFormatting sqref="C59">
    <cfRule type="cellIs" dxfId="74" priority="74" operator="equal">
      <formula>"cits"</formula>
    </cfRule>
    <cfRule type="cellIs" dxfId="73" priority="75" operator="equal">
      <formula>"izvēle.."</formula>
    </cfRule>
  </conditionalFormatting>
  <conditionalFormatting sqref="D79:D80">
    <cfRule type="cellIs" dxfId="72" priority="73" operator="equal">
      <formula>"rakstīt nosaukumu.."</formula>
    </cfRule>
  </conditionalFormatting>
  <conditionalFormatting sqref="C79 C81">
    <cfRule type="cellIs" dxfId="71" priority="72" operator="equal">
      <formula>""</formula>
    </cfRule>
  </conditionalFormatting>
  <conditionalFormatting sqref="C78">
    <cfRule type="cellIs" dxfId="70" priority="70" operator="equal">
      <formula>"cits"</formula>
    </cfRule>
    <cfRule type="cellIs" dxfId="69" priority="71" operator="equal">
      <formula>"izvēle.."</formula>
    </cfRule>
  </conditionalFormatting>
  <conditionalFormatting sqref="D36">
    <cfRule type="cellIs" dxfId="68" priority="69" operator="equal">
      <formula>""</formula>
    </cfRule>
  </conditionalFormatting>
  <conditionalFormatting sqref="D17">
    <cfRule type="cellIs" dxfId="67" priority="68" operator="equal">
      <formula>""</formula>
    </cfRule>
  </conditionalFormatting>
  <conditionalFormatting sqref="D55">
    <cfRule type="cellIs" dxfId="66" priority="67" operator="equal">
      <formula>""</formula>
    </cfRule>
  </conditionalFormatting>
  <conditionalFormatting sqref="D74">
    <cfRule type="cellIs" dxfId="65" priority="66" operator="equal">
      <formula>""</formula>
    </cfRule>
  </conditionalFormatting>
  <conditionalFormatting sqref="D93">
    <cfRule type="cellIs" dxfId="64" priority="65" operator="equal">
      <formula>""</formula>
    </cfRule>
  </conditionalFormatting>
  <conditionalFormatting sqref="D7">
    <cfRule type="cellIs" dxfId="63" priority="64" operator="equal">
      <formula>""</formula>
    </cfRule>
  </conditionalFormatting>
  <conditionalFormatting sqref="D26">
    <cfRule type="cellIs" dxfId="62" priority="63" operator="equal">
      <formula>""</formula>
    </cfRule>
  </conditionalFormatting>
  <conditionalFormatting sqref="D45">
    <cfRule type="cellIs" dxfId="61" priority="62" operator="equal">
      <formula>""</formula>
    </cfRule>
  </conditionalFormatting>
  <conditionalFormatting sqref="D64">
    <cfRule type="cellIs" dxfId="60" priority="61" operator="equal">
      <formula>""</formula>
    </cfRule>
  </conditionalFormatting>
  <conditionalFormatting sqref="D83">
    <cfRule type="cellIs" dxfId="59" priority="60" operator="equal">
      <formula>""</formula>
    </cfRule>
  </conditionalFormatting>
  <conditionalFormatting sqref="C1:D1">
    <cfRule type="cellIs" dxfId="58" priority="59" operator="equal">
      <formula>"rakstīt nosaukumu.."</formula>
    </cfRule>
  </conditionalFormatting>
  <conditionalFormatting sqref="C20:D20">
    <cfRule type="cellIs" dxfId="57" priority="58" operator="equal">
      <formula>"rakstīt nosaukumu.."</formula>
    </cfRule>
  </conditionalFormatting>
  <conditionalFormatting sqref="C39:D39">
    <cfRule type="cellIs" dxfId="56" priority="57" operator="equal">
      <formula>"rakstīt nosaukumu.."</formula>
    </cfRule>
  </conditionalFormatting>
  <conditionalFormatting sqref="C58:D58">
    <cfRule type="cellIs" dxfId="55" priority="56" operator="equal">
      <formula>"rakstīt nosaukumu.."</formula>
    </cfRule>
  </conditionalFormatting>
  <conditionalFormatting sqref="C77:D77">
    <cfRule type="cellIs" dxfId="54" priority="55" operator="equal">
      <formula>"rakstīt nosaukumu.."</formula>
    </cfRule>
  </conditionalFormatting>
  <conditionalFormatting sqref="C23">
    <cfRule type="cellIs" dxfId="38" priority="39" operator="equal">
      <formula>""</formula>
    </cfRule>
  </conditionalFormatting>
  <conditionalFormatting sqref="C42">
    <cfRule type="cellIs" dxfId="37" priority="38" operator="equal">
      <formula>""</formula>
    </cfRule>
  </conditionalFormatting>
  <conditionalFormatting sqref="C61">
    <cfRule type="cellIs" dxfId="36" priority="37" operator="equal">
      <formula>""</formula>
    </cfRule>
  </conditionalFormatting>
  <conditionalFormatting sqref="C80">
    <cfRule type="cellIs" dxfId="35" priority="36" operator="equal">
      <formula>""</formula>
    </cfRule>
  </conditionalFormatting>
  <conditionalFormatting sqref="D15">
    <cfRule type="cellIs" dxfId="24" priority="25" operator="equal">
      <formula>""</formula>
    </cfRule>
  </conditionalFormatting>
  <conditionalFormatting sqref="D14">
    <cfRule type="expression" dxfId="23" priority="23">
      <formula>D14&gt;D8*0.05</formula>
    </cfRule>
    <cfRule type="cellIs" dxfId="22" priority="24" operator="equal">
      <formula>""</formula>
    </cfRule>
  </conditionalFormatting>
  <conditionalFormatting sqref="D16">
    <cfRule type="expression" dxfId="21" priority="21">
      <formula>D16&gt;D8*0.02</formula>
    </cfRule>
    <cfRule type="cellIs" dxfId="20" priority="22" operator="equal">
      <formula>""</formula>
    </cfRule>
  </conditionalFormatting>
  <conditionalFormatting sqref="D34">
    <cfRule type="cellIs" dxfId="19" priority="20" operator="equal">
      <formula>""</formula>
    </cfRule>
  </conditionalFormatting>
  <conditionalFormatting sqref="D33">
    <cfRule type="expression" dxfId="18" priority="18">
      <formula>D33&gt;D27*0.05</formula>
    </cfRule>
    <cfRule type="cellIs" dxfId="17" priority="19" operator="equal">
      <formula>""</formula>
    </cfRule>
  </conditionalFormatting>
  <conditionalFormatting sqref="D35">
    <cfRule type="expression" dxfId="16" priority="16">
      <formula>D35&gt;D27*0.02</formula>
    </cfRule>
    <cfRule type="cellIs" dxfId="15" priority="17" operator="equal">
      <formula>""</formula>
    </cfRule>
  </conditionalFormatting>
  <conditionalFormatting sqref="D53">
    <cfRule type="cellIs" dxfId="14" priority="15" operator="equal">
      <formula>""</formula>
    </cfRule>
  </conditionalFormatting>
  <conditionalFormatting sqref="D52">
    <cfRule type="expression" dxfId="13" priority="13">
      <formula>D52&gt;D46*0.05</formula>
    </cfRule>
    <cfRule type="cellIs" dxfId="12" priority="14" operator="equal">
      <formula>""</formula>
    </cfRule>
  </conditionalFormatting>
  <conditionalFormatting sqref="D54">
    <cfRule type="expression" dxfId="11" priority="11">
      <formula>D54&gt;D46*0.02</formula>
    </cfRule>
    <cfRule type="cellIs" dxfId="10" priority="12" operator="equal">
      <formula>""</formula>
    </cfRule>
  </conditionalFormatting>
  <conditionalFormatting sqref="D72">
    <cfRule type="cellIs" dxfId="9" priority="10" operator="equal">
      <formula>""</formula>
    </cfRule>
  </conditionalFormatting>
  <conditionalFormatting sqref="D71">
    <cfRule type="expression" dxfId="8" priority="8">
      <formula>D71&gt;D65*0.05</formula>
    </cfRule>
    <cfRule type="cellIs" dxfId="7" priority="9" operator="equal">
      <formula>""</formula>
    </cfRule>
  </conditionalFormatting>
  <conditionalFormatting sqref="D73">
    <cfRule type="expression" dxfId="6" priority="6">
      <formula>D73&gt;D65*0.02</formula>
    </cfRule>
    <cfRule type="cellIs" dxfId="5" priority="7" operator="equal">
      <formula>""</formula>
    </cfRule>
  </conditionalFormatting>
  <conditionalFormatting sqref="D91">
    <cfRule type="cellIs" dxfId="4" priority="5" operator="equal">
      <formula>""</formula>
    </cfRule>
  </conditionalFormatting>
  <conditionalFormatting sqref="D90">
    <cfRule type="expression" dxfId="3" priority="3">
      <formula>D90&gt;D84*0.05</formula>
    </cfRule>
    <cfRule type="cellIs" dxfId="2" priority="4" operator="equal">
      <formula>""</formula>
    </cfRule>
  </conditionalFormatting>
  <conditionalFormatting sqref="D92">
    <cfRule type="expression" dxfId="1" priority="1">
      <formula>D92&gt;D84*0.02</formula>
    </cfRule>
    <cfRule type="cellIs" dxfId="0" priority="2" operator="equal">
      <formula>""</formula>
    </cfRule>
  </conditionalFormatting>
  <dataValidations count="1">
    <dataValidation type="list" allowBlank="1" showInputMessage="1" showErrorMessage="1" sqref="C2:D2 C21:D21 C40:D40 C59:D59 C78:D78" xr:uid="{0B6EADE3-6B92-461E-BD07-9D8A837B4C26}">
      <formula1>"izvēle..,Saules elektrostacija,Vēja elektrostacija"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Q47"/>
  <sheetViews>
    <sheetView view="pageBreakPreview" zoomScale="160" zoomScaleNormal="130" zoomScaleSheetLayoutView="160" workbookViewId="0">
      <selection activeCell="F36" sqref="F36"/>
    </sheetView>
  </sheetViews>
  <sheetFormatPr defaultColWidth="0" defaultRowHeight="12.75" zeroHeight="1" x14ac:dyDescent="0.2"/>
  <cols>
    <col min="1" max="1" width="9" style="1" customWidth="1"/>
    <col min="2" max="2" width="10.625" style="1" customWidth="1"/>
    <col min="3" max="3" width="11.375" style="1" customWidth="1"/>
    <col min="4" max="5" width="10.625" style="1" customWidth="1"/>
    <col min="6" max="6" width="10.375" style="1" customWidth="1"/>
    <col min="7" max="7" width="10.625" style="1" customWidth="1"/>
    <col min="8" max="8" width="10.375" style="1" customWidth="1"/>
    <col min="9" max="9" width="17.125" style="1" customWidth="1"/>
    <col min="10" max="10" width="9" style="1" customWidth="1"/>
    <col min="11" max="11" width="10.5" style="1" customWidth="1"/>
    <col min="12" max="12" width="1.75" style="1" bestFit="1" customWidth="1"/>
    <col min="13" max="13" width="10.5" style="1" customWidth="1"/>
    <col min="14" max="14" width="1.75" style="1" bestFit="1" customWidth="1"/>
    <col min="15" max="15" width="10.5" style="1" customWidth="1"/>
    <col min="16" max="16" width="1.75" style="1" bestFit="1" customWidth="1"/>
    <col min="17" max="17" width="0" style="1" hidden="1" customWidth="1"/>
    <col min="18" max="16384" width="9" style="1" hidden="1"/>
  </cols>
  <sheetData>
    <row r="1" spans="1:16" x14ac:dyDescent="0.2">
      <c r="A1" s="5" t="s">
        <v>9</v>
      </c>
    </row>
    <row r="2" spans="1:16" ht="25.5" x14ac:dyDescent="0.2">
      <c r="A2" s="2" t="s">
        <v>77</v>
      </c>
      <c r="B2" s="2" t="s">
        <v>0</v>
      </c>
      <c r="C2" s="2" t="s">
        <v>7</v>
      </c>
      <c r="D2" s="2" t="s">
        <v>1</v>
      </c>
      <c r="E2" s="16" t="s">
        <v>34</v>
      </c>
      <c r="F2" s="16"/>
      <c r="G2" s="16" t="s">
        <v>2</v>
      </c>
      <c r="H2" s="16"/>
      <c r="I2" s="2" t="s">
        <v>78</v>
      </c>
      <c r="K2" s="51" t="s">
        <v>84</v>
      </c>
      <c r="M2" s="15"/>
      <c r="N2" s="4"/>
      <c r="O2" s="15"/>
      <c r="P2" s="15"/>
    </row>
    <row r="3" spans="1:16" x14ac:dyDescent="0.2">
      <c r="A3" s="2"/>
      <c r="B3" s="2" t="s">
        <v>32</v>
      </c>
      <c r="C3" s="2" t="s">
        <v>32</v>
      </c>
      <c r="D3" s="2" t="s">
        <v>32</v>
      </c>
      <c r="E3" s="2" t="s">
        <v>32</v>
      </c>
      <c r="F3" s="2" t="s">
        <v>59</v>
      </c>
      <c r="G3" s="2" t="s">
        <v>32</v>
      </c>
      <c r="H3" s="2" t="s">
        <v>59</v>
      </c>
      <c r="I3" s="2" t="s">
        <v>32</v>
      </c>
      <c r="K3" s="51"/>
      <c r="M3" s="15"/>
      <c r="N3" s="4"/>
      <c r="O3" s="15"/>
      <c r="P3" s="15"/>
    </row>
    <row r="4" spans="1:16" x14ac:dyDescent="0.2">
      <c r="A4" s="2"/>
      <c r="B4" s="2" t="s">
        <v>13</v>
      </c>
      <c r="C4" s="2">
        <v>2</v>
      </c>
      <c r="D4" s="2" t="s">
        <v>81</v>
      </c>
      <c r="E4" s="2">
        <v>4</v>
      </c>
      <c r="F4" s="2" t="s">
        <v>80</v>
      </c>
      <c r="G4" s="2">
        <v>6</v>
      </c>
      <c r="H4" s="2" t="s">
        <v>79</v>
      </c>
      <c r="I4" s="2" t="s">
        <v>82</v>
      </c>
      <c r="K4" s="51"/>
      <c r="M4" s="15"/>
      <c r="N4" s="4"/>
      <c r="O4" s="15"/>
      <c r="P4" s="15"/>
    </row>
    <row r="5" spans="1:16" x14ac:dyDescent="0.2">
      <c r="A5" s="55">
        <v>2024</v>
      </c>
      <c r="B5" s="56">
        <f>B$8*$K5</f>
        <v>0</v>
      </c>
      <c r="C5" s="57">
        <f t="shared" ref="C5:C7" si="0">B5-D5</f>
        <v>0</v>
      </c>
      <c r="D5" s="56">
        <f>D$8*$K5</f>
        <v>0</v>
      </c>
      <c r="E5" s="56">
        <f>E$8*$K5</f>
        <v>0</v>
      </c>
      <c r="F5" s="58">
        <f>IF(D5=0,0,E5/D5)</f>
        <v>0</v>
      </c>
      <c r="G5" s="57">
        <f t="shared" ref="G5:G7" si="1">D5-E5</f>
        <v>0</v>
      </c>
      <c r="H5" s="58">
        <f>IF(D5=0,0,G5/D5)</f>
        <v>0</v>
      </c>
      <c r="I5" s="57">
        <f t="shared" ref="I5:I7" si="2">C5+G5</f>
        <v>0</v>
      </c>
      <c r="K5" s="52">
        <v>0</v>
      </c>
      <c r="M5" s="4"/>
      <c r="N5" s="4"/>
      <c r="O5" s="4"/>
      <c r="P5" s="4"/>
    </row>
    <row r="6" spans="1:16" x14ac:dyDescent="0.2">
      <c r="A6" s="55">
        <v>2025</v>
      </c>
      <c r="B6" s="56">
        <f>B$8*$K6</f>
        <v>170852</v>
      </c>
      <c r="C6" s="57">
        <f t="shared" si="0"/>
        <v>0</v>
      </c>
      <c r="D6" s="56">
        <f>D$8*$K6</f>
        <v>170852</v>
      </c>
      <c r="E6" s="56">
        <f>E$8*$K6</f>
        <v>38000</v>
      </c>
      <c r="F6" s="58">
        <f>IF(D6=0,0,E6/D6)</f>
        <v>0.22241472151335659</v>
      </c>
      <c r="G6" s="57">
        <f t="shared" si="1"/>
        <v>132852</v>
      </c>
      <c r="H6" s="58">
        <f t="shared" ref="H6:H7" si="3">IF(D6=0,0,G6/D6)</f>
        <v>0.77758527848664338</v>
      </c>
      <c r="I6" s="57">
        <f t="shared" si="2"/>
        <v>132852</v>
      </c>
      <c r="K6" s="52">
        <v>0.4</v>
      </c>
      <c r="M6" s="4"/>
      <c r="N6" s="4"/>
      <c r="O6" s="4"/>
      <c r="P6" s="4"/>
    </row>
    <row r="7" spans="1:16" x14ac:dyDescent="0.2">
      <c r="A7" s="55">
        <v>2026</v>
      </c>
      <c r="B7" s="56">
        <f>B$8*$K7</f>
        <v>256278</v>
      </c>
      <c r="C7" s="57">
        <f t="shared" si="0"/>
        <v>0</v>
      </c>
      <c r="D7" s="56">
        <f>D$8*$K7</f>
        <v>256278</v>
      </c>
      <c r="E7" s="56">
        <f>E$8*$K7</f>
        <v>57000</v>
      </c>
      <c r="F7" s="58">
        <f>IF(D7=0,0,E7/D7)</f>
        <v>0.22241472151335659</v>
      </c>
      <c r="G7" s="57">
        <f t="shared" si="1"/>
        <v>199278</v>
      </c>
      <c r="H7" s="58">
        <f t="shared" si="3"/>
        <v>0.77758527848664338</v>
      </c>
      <c r="I7" s="57">
        <f t="shared" si="2"/>
        <v>199278</v>
      </c>
      <c r="K7" s="52">
        <f>1-K6-K5</f>
        <v>0.6</v>
      </c>
      <c r="M7" s="4"/>
      <c r="N7" s="4"/>
      <c r="O7" s="4"/>
      <c r="P7" s="4"/>
    </row>
    <row r="8" spans="1:16" x14ac:dyDescent="0.2">
      <c r="A8" s="59" t="s">
        <v>83</v>
      </c>
      <c r="B8" s="60">
        <f>'5.1.1. tabula'!D58+'5.1.2. tabula'!D87+'5.1.3. tabula'!D97</f>
        <v>427130</v>
      </c>
      <c r="C8" s="60">
        <f>B8-D8</f>
        <v>0</v>
      </c>
      <c r="D8" s="60">
        <f>'5.1.1. tabula'!D59+'5.1.2. tabula'!D88+'5.1.3. tabula'!D98</f>
        <v>427130</v>
      </c>
      <c r="E8" s="60">
        <f>'5.1.1. tabula'!D60+'5.1.2. tabula'!D89+'5.1.3. tabula'!D99</f>
        <v>95000</v>
      </c>
      <c r="F8" s="61">
        <f>E8/D8</f>
        <v>0.22241472151335659</v>
      </c>
      <c r="G8" s="60">
        <f>D8-E8</f>
        <v>332130</v>
      </c>
      <c r="H8" s="61">
        <f>G8/D8</f>
        <v>0.77758527848664338</v>
      </c>
      <c r="I8" s="60">
        <f>C8+G8</f>
        <v>332130</v>
      </c>
    </row>
    <row r="9" spans="1:16" x14ac:dyDescent="0.2"/>
    <row r="10" spans="1:16" x14ac:dyDescent="0.2"/>
    <row r="16" spans="1:16" hidden="1" x14ac:dyDescent="0.2">
      <c r="B16" s="3"/>
    </row>
    <row r="17" spans="2:2" hidden="1" x14ac:dyDescent="0.2">
      <c r="B17" s="3"/>
    </row>
    <row r="18" spans="2:2" hidden="1" x14ac:dyDescent="0.2">
      <c r="B18" s="3"/>
    </row>
    <row r="19" spans="2:2" hidden="1" x14ac:dyDescent="0.2">
      <c r="B19" s="3"/>
    </row>
    <row r="20" spans="2:2" hidden="1" x14ac:dyDescent="0.2">
      <c r="B20" s="3"/>
    </row>
    <row r="21" spans="2:2" hidden="1" x14ac:dyDescent="0.2">
      <c r="B21" s="3"/>
    </row>
    <row r="22" spans="2:2" hidden="1" x14ac:dyDescent="0.2">
      <c r="B22" s="3"/>
    </row>
    <row r="31" spans="2:2" x14ac:dyDescent="0.2"/>
    <row r="32" spans="2: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</sheetData>
  <mergeCells count="6">
    <mergeCell ref="K2:K4"/>
    <mergeCell ref="P2:P4"/>
    <mergeCell ref="M2:M4"/>
    <mergeCell ref="O2:O4"/>
    <mergeCell ref="E2:F2"/>
    <mergeCell ref="G2:H2"/>
  </mergeCells>
  <printOptions horizontalCentered="1"/>
  <pageMargins left="0.78740157480314965" right="0.78740157480314965" top="0.78740157480314965" bottom="0.78740157480314965" header="0.39370078740157483" footer="0.3937007874015748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PĀRBAUDE</vt:lpstr>
      <vt:lpstr>5.1.1. tabula</vt:lpstr>
      <vt:lpstr>5.1.2. tabula</vt:lpstr>
      <vt:lpstr>5.1.3. tabula</vt:lpstr>
      <vt:lpstr>5.2. tabula</vt:lpstr>
      <vt:lpstr>'5.2. tabula'!Print_Area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Gints Kārkliņš</dc:creator>
  <cp:lastModifiedBy>Gints Kārkliņš</cp:lastModifiedBy>
  <cp:lastPrinted>2016-03-01T14:20:19Z</cp:lastPrinted>
  <dcterms:created xsi:type="dcterms:W3CDTF">2013-04-26T16:05:37Z</dcterms:created>
  <dcterms:modified xsi:type="dcterms:W3CDTF">2024-11-07T11:02:41Z</dcterms:modified>
</cp:coreProperties>
</file>