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ntsKarklins\Downloads\"/>
    </mc:Choice>
  </mc:AlternateContent>
  <xr:revisionPtr revIDLastSave="0" documentId="13_ncr:1_{110D2CA3-3D6C-4873-8876-17764D3B4CFA}" xr6:coauthVersionLast="47" xr6:coauthVersionMax="47" xr10:uidLastSave="{00000000-0000-0000-0000-000000000000}"/>
  <bookViews>
    <workbookView xWindow="-57720" yWindow="0" windowWidth="29040" windowHeight="15720" tabRatio="611" xr2:uid="{00000000-000D-0000-FFFF-FFFF00000000}"/>
  </bookViews>
  <sheets>
    <sheet name="PĀRBAUDE" sheetId="11" r:id="rId1"/>
    <sheet name="Apgaismojuma aprēķins" sheetId="16" r:id="rId2"/>
    <sheet name="CO2 aprēķini" sheetId="9" r:id="rId3"/>
    <sheet name="2.14. tabula" sheetId="14" r:id="rId4"/>
    <sheet name="2.17. tabula" sheetId="15" r:id="rId5"/>
    <sheet name="5.1. tabula" sheetId="1" r:id="rId6"/>
    <sheet name="5.2. tabula" sheetId="3" r:id="rId7"/>
  </sheets>
  <definedNames>
    <definedName name="OLE_LINK13" localSheetId="6">'5.2. tabula'!#REF!</definedName>
    <definedName name="OLE_LINK3" localSheetId="2">'2.14. tabula'!$D$3</definedName>
    <definedName name="_xlnm.Print_Area" localSheetId="5">'5.1. tabula'!$A$1:$G$96</definedName>
    <definedName name="_xlnm.Print_Area" localSheetId="6">'5.2. tabula'!$A$1:$G$4</definedName>
    <definedName name="_xlnm.Print_Titles" localSheetId="5">'5.1. tabula'!$2:$4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6" l="1"/>
  <c r="D4" i="9"/>
  <c r="N4" i="9" s="1"/>
  <c r="H4" i="9"/>
  <c r="M4" i="9"/>
  <c r="D5" i="9"/>
  <c r="H5" i="9"/>
  <c r="M5" i="9"/>
  <c r="N5" i="9"/>
  <c r="D6" i="9"/>
  <c r="H6" i="9"/>
  <c r="M6" i="9"/>
  <c r="N6" i="9"/>
  <c r="D7" i="9"/>
  <c r="H7" i="9"/>
  <c r="M7" i="9"/>
  <c r="N7" i="9"/>
  <c r="K51" i="16"/>
  <c r="F51" i="16"/>
  <c r="U50" i="16"/>
  <c r="T50" i="16"/>
  <c r="P50" i="16"/>
  <c r="I50" i="16"/>
  <c r="Q50" i="16" s="1"/>
  <c r="R50" i="16" s="1"/>
  <c r="U49" i="16"/>
  <c r="T49" i="16"/>
  <c r="P49" i="16"/>
  <c r="I49" i="16"/>
  <c r="Q49" i="16" s="1"/>
  <c r="R49" i="16" s="1"/>
  <c r="U48" i="16"/>
  <c r="T48" i="16"/>
  <c r="P48" i="16"/>
  <c r="I48" i="16"/>
  <c r="U47" i="16"/>
  <c r="T47" i="16"/>
  <c r="P47" i="16"/>
  <c r="I47" i="16"/>
  <c r="U46" i="16"/>
  <c r="T46" i="16"/>
  <c r="P46" i="16"/>
  <c r="I46" i="16"/>
  <c r="Q46" i="16" s="1"/>
  <c r="R46" i="16" s="1"/>
  <c r="U45" i="16"/>
  <c r="T45" i="16"/>
  <c r="P45" i="16"/>
  <c r="I45" i="16"/>
  <c r="Q45" i="16" s="1"/>
  <c r="R45" i="16" s="1"/>
  <c r="U44" i="16"/>
  <c r="T44" i="16"/>
  <c r="P44" i="16"/>
  <c r="I44" i="16"/>
  <c r="U43" i="16"/>
  <c r="T43" i="16"/>
  <c r="P43" i="16"/>
  <c r="I43" i="16"/>
  <c r="U42" i="16"/>
  <c r="T42" i="16"/>
  <c r="P42" i="16"/>
  <c r="I42" i="16"/>
  <c r="U41" i="16"/>
  <c r="T41" i="16"/>
  <c r="P41" i="16"/>
  <c r="I41" i="16"/>
  <c r="U40" i="16"/>
  <c r="T40" i="16"/>
  <c r="P40" i="16"/>
  <c r="I40" i="16"/>
  <c r="U39" i="16"/>
  <c r="T39" i="16"/>
  <c r="P39" i="16"/>
  <c r="I39" i="16"/>
  <c r="Q39" i="16" s="1"/>
  <c r="R39" i="16" s="1"/>
  <c r="U38" i="16"/>
  <c r="T38" i="16"/>
  <c r="P38" i="16"/>
  <c r="I38" i="16"/>
  <c r="U37" i="16"/>
  <c r="T37" i="16"/>
  <c r="P37" i="16"/>
  <c r="I37" i="16"/>
  <c r="U36" i="16"/>
  <c r="T36" i="16"/>
  <c r="P36" i="16"/>
  <c r="I36" i="16"/>
  <c r="Q36" i="16" s="1"/>
  <c r="R36" i="16" s="1"/>
  <c r="U35" i="16"/>
  <c r="T35" i="16"/>
  <c r="P35" i="16"/>
  <c r="I35" i="16"/>
  <c r="Q35" i="16" s="1"/>
  <c r="R35" i="16" s="1"/>
  <c r="U34" i="16"/>
  <c r="T34" i="16"/>
  <c r="P34" i="16"/>
  <c r="I34" i="16"/>
  <c r="U33" i="16"/>
  <c r="T33" i="16"/>
  <c r="P33" i="16"/>
  <c r="I33" i="16"/>
  <c r="U32" i="16"/>
  <c r="T32" i="16"/>
  <c r="P32" i="16"/>
  <c r="I32" i="16"/>
  <c r="U31" i="16"/>
  <c r="T31" i="16"/>
  <c r="P31" i="16"/>
  <c r="I31" i="16"/>
  <c r="Q31" i="16" s="1"/>
  <c r="R31" i="16" s="1"/>
  <c r="U30" i="16"/>
  <c r="T30" i="16"/>
  <c r="P30" i="16"/>
  <c r="I30" i="16"/>
  <c r="U29" i="16"/>
  <c r="T29" i="16"/>
  <c r="P29" i="16"/>
  <c r="I29" i="16"/>
  <c r="Q29" i="16" s="1"/>
  <c r="R29" i="16" s="1"/>
  <c r="U28" i="16"/>
  <c r="T28" i="16"/>
  <c r="P28" i="16"/>
  <c r="I28" i="16"/>
  <c r="U27" i="16"/>
  <c r="T27" i="16"/>
  <c r="P27" i="16"/>
  <c r="I27" i="16"/>
  <c r="U26" i="16"/>
  <c r="T26" i="16"/>
  <c r="P26" i="16"/>
  <c r="I26" i="16"/>
  <c r="U25" i="16"/>
  <c r="T25" i="16"/>
  <c r="P25" i="16"/>
  <c r="I25" i="16"/>
  <c r="Q25" i="16" s="1"/>
  <c r="R25" i="16" s="1"/>
  <c r="U24" i="16"/>
  <c r="T24" i="16"/>
  <c r="P24" i="16"/>
  <c r="I24" i="16"/>
  <c r="U23" i="16"/>
  <c r="T23" i="16"/>
  <c r="P23" i="16"/>
  <c r="I23" i="16"/>
  <c r="U22" i="16"/>
  <c r="T22" i="16"/>
  <c r="P22" i="16"/>
  <c r="I22" i="16"/>
  <c r="U21" i="16"/>
  <c r="T21" i="16"/>
  <c r="P21" i="16"/>
  <c r="I21" i="16"/>
  <c r="Q21" i="16" s="1"/>
  <c r="R21" i="16" s="1"/>
  <c r="U20" i="16"/>
  <c r="T20" i="16"/>
  <c r="P20" i="16"/>
  <c r="I20" i="16"/>
  <c r="U19" i="16"/>
  <c r="T19" i="16"/>
  <c r="P19" i="16"/>
  <c r="I19" i="16"/>
  <c r="U18" i="16"/>
  <c r="T18" i="16"/>
  <c r="P18" i="16"/>
  <c r="I18" i="16"/>
  <c r="U17" i="16"/>
  <c r="T17" i="16"/>
  <c r="P17" i="16"/>
  <c r="I17" i="16"/>
  <c r="Q17" i="16" s="1"/>
  <c r="R17" i="16" s="1"/>
  <c r="U16" i="16"/>
  <c r="T16" i="16"/>
  <c r="P16" i="16"/>
  <c r="I16" i="16"/>
  <c r="U15" i="16"/>
  <c r="T15" i="16"/>
  <c r="P15" i="16"/>
  <c r="I15" i="16"/>
  <c r="U14" i="16"/>
  <c r="T14" i="16"/>
  <c r="P14" i="16"/>
  <c r="I14" i="16"/>
  <c r="U13" i="16"/>
  <c r="T13" i="16"/>
  <c r="P13" i="16"/>
  <c r="I13" i="16"/>
  <c r="U12" i="16"/>
  <c r="T12" i="16"/>
  <c r="P12" i="16"/>
  <c r="I12" i="16"/>
  <c r="Q12" i="16" s="1"/>
  <c r="R12" i="16" s="1"/>
  <c r="U11" i="16"/>
  <c r="T11" i="16"/>
  <c r="P11" i="16"/>
  <c r="I11" i="16"/>
  <c r="Q11" i="16" s="1"/>
  <c r="R11" i="16" s="1"/>
  <c r="U10" i="16"/>
  <c r="T10" i="16"/>
  <c r="P10" i="16"/>
  <c r="I10" i="16"/>
  <c r="U9" i="16"/>
  <c r="T9" i="16"/>
  <c r="P9" i="16"/>
  <c r="I9" i="16"/>
  <c r="Q9" i="16" s="1"/>
  <c r="R9" i="16" s="1"/>
  <c r="U8" i="16"/>
  <c r="T8" i="16"/>
  <c r="P8" i="16"/>
  <c r="I8" i="16"/>
  <c r="Q8" i="16" s="1"/>
  <c r="R8" i="16" s="1"/>
  <c r="U7" i="16"/>
  <c r="T7" i="16"/>
  <c r="P7" i="16"/>
  <c r="I7" i="16"/>
  <c r="U6" i="16"/>
  <c r="T6" i="16"/>
  <c r="P6" i="16"/>
  <c r="I6" i="16"/>
  <c r="U5" i="16"/>
  <c r="T5" i="16"/>
  <c r="P5" i="16"/>
  <c r="I5" i="16"/>
  <c r="U4" i="16"/>
  <c r="T4" i="16"/>
  <c r="P4" i="16"/>
  <c r="I4" i="16"/>
  <c r="U3" i="16"/>
  <c r="T3" i="16"/>
  <c r="P3" i="16"/>
  <c r="Q22" i="16" l="1"/>
  <c r="R22" i="16" s="1"/>
  <c r="Q27" i="16"/>
  <c r="R27" i="16" s="1"/>
  <c r="Q42" i="16"/>
  <c r="R42" i="16" s="1"/>
  <c r="Q47" i="16"/>
  <c r="R47" i="16" s="1"/>
  <c r="Q13" i="16"/>
  <c r="R13" i="16" s="1"/>
  <c r="Q28" i="16"/>
  <c r="R28" i="16" s="1"/>
  <c r="Q38" i="16"/>
  <c r="R38" i="16" s="1"/>
  <c r="Q4" i="16"/>
  <c r="R4" i="16" s="1"/>
  <c r="Q19" i="16"/>
  <c r="R19" i="16" s="1"/>
  <c r="Q10" i="16"/>
  <c r="R10" i="16" s="1"/>
  <c r="Q15" i="16"/>
  <c r="R15" i="16" s="1"/>
  <c r="Q20" i="16"/>
  <c r="R20" i="16" s="1"/>
  <c r="Q41" i="16"/>
  <c r="R41" i="16" s="1"/>
  <c r="Q14" i="16"/>
  <c r="R14" i="16" s="1"/>
  <c r="Q30" i="16"/>
  <c r="R30" i="16" s="1"/>
  <c r="Q40" i="16"/>
  <c r="R40" i="16" s="1"/>
  <c r="Q43" i="16"/>
  <c r="R43" i="16" s="1"/>
  <c r="Q34" i="16"/>
  <c r="R34" i="16" s="1"/>
  <c r="Q7" i="16"/>
  <c r="R7" i="16" s="1"/>
  <c r="Q16" i="16"/>
  <c r="R16" i="16" s="1"/>
  <c r="Q24" i="16"/>
  <c r="R24" i="16" s="1"/>
  <c r="Q44" i="16"/>
  <c r="R44" i="16" s="1"/>
  <c r="Q26" i="16"/>
  <c r="R26" i="16" s="1"/>
  <c r="Q18" i="16"/>
  <c r="R18" i="16" s="1"/>
  <c r="Q33" i="16"/>
  <c r="R33" i="16" s="1"/>
  <c r="Q32" i="16"/>
  <c r="R32" i="16" s="1"/>
  <c r="Q37" i="16"/>
  <c r="R37" i="16" s="1"/>
  <c r="Q23" i="16"/>
  <c r="R23" i="16" s="1"/>
  <c r="U51" i="16"/>
  <c r="Q6" i="16"/>
  <c r="R6" i="16" s="1"/>
  <c r="T51" i="16"/>
  <c r="Q5" i="16"/>
  <c r="R5" i="16" s="1"/>
  <c r="Q48" i="16"/>
  <c r="R48" i="16" s="1"/>
  <c r="P51" i="16"/>
  <c r="F3" i="9" s="1"/>
  <c r="I51" i="16"/>
  <c r="B3" i="9" s="1"/>
  <c r="Q3" i="16"/>
  <c r="Q51" i="16" l="1"/>
  <c r="R3" i="16"/>
  <c r="R51" i="16" s="1"/>
  <c r="H40" i="9" l="1"/>
  <c r="H39" i="9"/>
  <c r="H38" i="9"/>
  <c r="H37" i="9"/>
  <c r="H36" i="9"/>
  <c r="H3" i="9"/>
  <c r="D3" i="9"/>
  <c r="L16" i="9"/>
  <c r="L15" i="9"/>
  <c r="L14" i="9"/>
  <c r="L13" i="9"/>
  <c r="L12" i="9"/>
  <c r="H16" i="9"/>
  <c r="H15" i="9"/>
  <c r="H14" i="9"/>
  <c r="H13" i="9"/>
  <c r="H12" i="9"/>
  <c r="D16" i="9"/>
  <c r="D15" i="9"/>
  <c r="D14" i="9"/>
  <c r="D13" i="9"/>
  <c r="D12" i="9"/>
  <c r="L24" i="9"/>
  <c r="L23" i="9"/>
  <c r="L22" i="9"/>
  <c r="L21" i="9"/>
  <c r="L20" i="9"/>
  <c r="H24" i="9"/>
  <c r="H23" i="9"/>
  <c r="H22" i="9"/>
  <c r="H21" i="9"/>
  <c r="H20" i="9"/>
  <c r="D24" i="9"/>
  <c r="D23" i="9"/>
  <c r="D22" i="9"/>
  <c r="D21" i="9"/>
  <c r="D20" i="9"/>
  <c r="L32" i="9"/>
  <c r="L31" i="9"/>
  <c r="L30" i="9"/>
  <c r="L29" i="9"/>
  <c r="L28" i="9"/>
  <c r="H32" i="9"/>
  <c r="H31" i="9"/>
  <c r="H30" i="9"/>
  <c r="H29" i="9"/>
  <c r="H28" i="9"/>
  <c r="D32" i="9"/>
  <c r="D31" i="9"/>
  <c r="D30" i="9"/>
  <c r="D29" i="9"/>
  <c r="D28" i="9"/>
  <c r="L40" i="9"/>
  <c r="L39" i="9"/>
  <c r="L38" i="9"/>
  <c r="L37" i="9"/>
  <c r="L36" i="9"/>
  <c r="D40" i="9"/>
  <c r="D39" i="9"/>
  <c r="D38" i="9"/>
  <c r="D37" i="9"/>
  <c r="D36" i="9"/>
  <c r="D48" i="9"/>
  <c r="D47" i="9"/>
  <c r="D46" i="9"/>
  <c r="D45" i="9"/>
  <c r="D44" i="9"/>
  <c r="L48" i="9"/>
  <c r="L47" i="9"/>
  <c r="L46" i="9"/>
  <c r="L45" i="9"/>
  <c r="L44" i="9"/>
  <c r="L56" i="9"/>
  <c r="L55" i="9"/>
  <c r="L54" i="9"/>
  <c r="L53" i="9"/>
  <c r="L52" i="9"/>
  <c r="H56" i="9"/>
  <c r="H55" i="9"/>
  <c r="H54" i="9"/>
  <c r="H53" i="9"/>
  <c r="H52" i="9"/>
  <c r="D56" i="9"/>
  <c r="D55" i="9"/>
  <c r="D54" i="9"/>
  <c r="D53" i="9"/>
  <c r="D52" i="9"/>
  <c r="M56" i="9"/>
  <c r="M55" i="9"/>
  <c r="M54" i="9"/>
  <c r="M53" i="9"/>
  <c r="M52" i="9"/>
  <c r="M40" i="9"/>
  <c r="M39" i="9"/>
  <c r="M38" i="9"/>
  <c r="M37" i="9"/>
  <c r="M36" i="9"/>
  <c r="M32" i="9"/>
  <c r="M31" i="9"/>
  <c r="M30" i="9"/>
  <c r="M29" i="9"/>
  <c r="M28" i="9"/>
  <c r="M24" i="9"/>
  <c r="M23" i="9"/>
  <c r="M22" i="9"/>
  <c r="M21" i="9"/>
  <c r="M20" i="9"/>
  <c r="M16" i="9"/>
  <c r="M15" i="9"/>
  <c r="M14" i="9"/>
  <c r="M13" i="9"/>
  <c r="M12" i="9"/>
  <c r="M3" i="9"/>
  <c r="C4" i="15" l="1"/>
  <c r="N61" i="9"/>
  <c r="N62" i="9"/>
  <c r="N63" i="9"/>
  <c r="N64" i="9"/>
  <c r="I53" i="9" l="1"/>
  <c r="I54" i="9"/>
  <c r="I55" i="9"/>
  <c r="I56" i="9"/>
  <c r="I52" i="9"/>
  <c r="C3" i="15" s="1"/>
  <c r="N60" i="9"/>
  <c r="N22" i="9"/>
  <c r="N20" i="9"/>
  <c r="N24" i="9" l="1"/>
  <c r="N21" i="9"/>
  <c r="N23" i="9"/>
  <c r="N52" i="9"/>
  <c r="N54" i="9"/>
  <c r="N56" i="9"/>
  <c r="N13" i="9"/>
  <c r="N15" i="9"/>
  <c r="N28" i="9"/>
  <c r="N29" i="9"/>
  <c r="N31" i="9"/>
  <c r="N36" i="9"/>
  <c r="N37" i="9"/>
  <c r="N39" i="9"/>
  <c r="N53" i="9"/>
  <c r="N55" i="9"/>
  <c r="N12" i="9"/>
  <c r="N14" i="9"/>
  <c r="N16" i="9"/>
  <c r="N30" i="9"/>
  <c r="N32" i="9"/>
  <c r="N38" i="9"/>
  <c r="N40" i="9"/>
  <c r="N44" i="9"/>
  <c r="N45" i="9"/>
  <c r="N46" i="9"/>
  <c r="N47" i="9"/>
  <c r="N48" i="9"/>
  <c r="N3" i="9"/>
  <c r="C3" i="14" l="1"/>
  <c r="E7" i="1" l="1"/>
  <c r="E94" i="1" l="1"/>
  <c r="E93" i="1"/>
  <c r="E92" i="1"/>
  <c r="E91" i="1"/>
  <c r="E90" i="1"/>
  <c r="E89" i="1"/>
  <c r="E88" i="1"/>
  <c r="E87" i="1"/>
  <c r="E86" i="1"/>
  <c r="E85" i="1"/>
  <c r="E84" i="1"/>
  <c r="E82" i="1"/>
  <c r="E81" i="1"/>
  <c r="E80" i="1"/>
  <c r="E79" i="1"/>
  <c r="E78" i="1"/>
  <c r="E77" i="1"/>
  <c r="E76" i="1"/>
  <c r="E75" i="1"/>
  <c r="E74" i="1"/>
  <c r="E73" i="1"/>
  <c r="E71" i="1"/>
  <c r="E70" i="1"/>
  <c r="E69" i="1"/>
  <c r="E68" i="1"/>
  <c r="E67" i="1"/>
  <c r="E66" i="1"/>
  <c r="E65" i="1"/>
  <c r="E64" i="1"/>
  <c r="E63" i="1"/>
  <c r="E62" i="1"/>
  <c r="E60" i="1"/>
  <c r="E59" i="1"/>
  <c r="E58" i="1"/>
  <c r="E57" i="1"/>
  <c r="E56" i="1"/>
  <c r="E55" i="1"/>
  <c r="E54" i="1"/>
  <c r="E53" i="1"/>
  <c r="E52" i="1"/>
  <c r="E51" i="1"/>
  <c r="E49" i="1"/>
  <c r="E48" i="1"/>
  <c r="E47" i="1"/>
  <c r="E46" i="1"/>
  <c r="E45" i="1"/>
  <c r="E44" i="1"/>
  <c r="E43" i="1"/>
  <c r="E42" i="1"/>
  <c r="E41" i="1"/>
  <c r="E40" i="1"/>
  <c r="E38" i="1"/>
  <c r="E37" i="1"/>
  <c r="E36" i="1"/>
  <c r="E35" i="1"/>
  <c r="E34" i="1"/>
  <c r="E33" i="1"/>
  <c r="E32" i="1"/>
  <c r="E31" i="1"/>
  <c r="E30" i="1"/>
  <c r="E29" i="1"/>
  <c r="E27" i="1"/>
  <c r="E26" i="1"/>
  <c r="E25" i="1"/>
  <c r="E24" i="1"/>
  <c r="E23" i="1"/>
  <c r="E22" i="1"/>
  <c r="E21" i="1"/>
  <c r="E20" i="1"/>
  <c r="E19" i="1"/>
  <c r="E18" i="1"/>
  <c r="E16" i="1"/>
  <c r="E15" i="1"/>
  <c r="E14" i="1"/>
  <c r="E13" i="1"/>
  <c r="E12" i="1"/>
  <c r="E11" i="1"/>
  <c r="E10" i="1"/>
  <c r="E9" i="1"/>
  <c r="E8" i="1"/>
  <c r="D93" i="1" l="1"/>
  <c r="D92" i="1"/>
  <c r="D91" i="1"/>
  <c r="D90" i="1"/>
  <c r="D89" i="1"/>
  <c r="D88" i="1"/>
  <c r="D87" i="1"/>
  <c r="D86" i="1"/>
  <c r="D85" i="1"/>
  <c r="D82" i="1"/>
  <c r="D81" i="1"/>
  <c r="D80" i="1"/>
  <c r="D79" i="1"/>
  <c r="D78" i="1"/>
  <c r="D77" i="1"/>
  <c r="D76" i="1"/>
  <c r="D75" i="1"/>
  <c r="D74" i="1"/>
  <c r="D73" i="1"/>
  <c r="D71" i="1"/>
  <c r="D70" i="1"/>
  <c r="D69" i="1"/>
  <c r="D68" i="1"/>
  <c r="D67" i="1"/>
  <c r="D66" i="1"/>
  <c r="D65" i="1"/>
  <c r="D64" i="1"/>
  <c r="D63" i="1"/>
  <c r="D62" i="1"/>
  <c r="D60" i="1"/>
  <c r="D59" i="1"/>
  <c r="D58" i="1"/>
  <c r="D57" i="1"/>
  <c r="D56" i="1"/>
  <c r="D55" i="1"/>
  <c r="D54" i="1"/>
  <c r="D53" i="1"/>
  <c r="D52" i="1"/>
  <c r="D51" i="1"/>
  <c r="D49" i="1"/>
  <c r="D48" i="1"/>
  <c r="D47" i="1"/>
  <c r="D46" i="1"/>
  <c r="D45" i="1"/>
  <c r="D44" i="1"/>
  <c r="D43" i="1"/>
  <c r="D42" i="1"/>
  <c r="D41" i="1"/>
  <c r="D40" i="1"/>
  <c r="D38" i="1"/>
  <c r="D37" i="1"/>
  <c r="D36" i="1"/>
  <c r="D35" i="1"/>
  <c r="D34" i="1"/>
  <c r="D33" i="1"/>
  <c r="D32" i="1"/>
  <c r="D31" i="1"/>
  <c r="D30" i="1"/>
  <c r="D29" i="1"/>
  <c r="D27" i="1"/>
  <c r="D25" i="1"/>
  <c r="D24" i="1"/>
  <c r="D23" i="1"/>
  <c r="D22" i="1"/>
  <c r="D21" i="1"/>
  <c r="D16" i="1"/>
  <c r="D15" i="1"/>
  <c r="D14" i="1"/>
  <c r="D13" i="1"/>
  <c r="D12" i="1"/>
  <c r="D11" i="1"/>
  <c r="D10" i="1"/>
  <c r="D9" i="1"/>
  <c r="D94" i="1" l="1"/>
  <c r="C94" i="1"/>
  <c r="C12" i="1"/>
  <c r="G12" i="1" s="1"/>
  <c r="C13" i="1"/>
  <c r="G13" i="1" s="1"/>
  <c r="C14" i="1"/>
  <c r="G14" i="1" s="1"/>
  <c r="C15" i="1"/>
  <c r="G15" i="1" s="1"/>
  <c r="C16" i="1"/>
  <c r="G16" i="1" s="1"/>
  <c r="C29" i="1"/>
  <c r="G29" i="1" s="1"/>
  <c r="C30" i="1"/>
  <c r="G30" i="1" s="1"/>
  <c r="C31" i="1"/>
  <c r="G31" i="1" s="1"/>
  <c r="C32" i="1"/>
  <c r="G32" i="1" s="1"/>
  <c r="C33" i="1"/>
  <c r="G33" i="1" s="1"/>
  <c r="C34" i="1"/>
  <c r="G34" i="1" s="1"/>
  <c r="C35" i="1"/>
  <c r="G35" i="1" s="1"/>
  <c r="C36" i="1"/>
  <c r="G36" i="1" s="1"/>
  <c r="C37" i="1"/>
  <c r="G37" i="1" s="1"/>
  <c r="C38" i="1"/>
  <c r="G38" i="1" s="1"/>
  <c r="C40" i="1"/>
  <c r="G40" i="1" s="1"/>
  <c r="C41" i="1"/>
  <c r="G41" i="1" s="1"/>
  <c r="C42" i="1"/>
  <c r="G42" i="1" s="1"/>
  <c r="C43" i="1"/>
  <c r="G43" i="1" s="1"/>
  <c r="C44" i="1"/>
  <c r="G44" i="1" s="1"/>
  <c r="C45" i="1"/>
  <c r="G45" i="1" s="1"/>
  <c r="C46" i="1"/>
  <c r="G46" i="1" s="1"/>
  <c r="C47" i="1"/>
  <c r="G47" i="1" s="1"/>
  <c r="C48" i="1"/>
  <c r="G48" i="1" s="1"/>
  <c r="C49" i="1"/>
  <c r="G49" i="1" s="1"/>
  <c r="C51" i="1"/>
  <c r="G51" i="1" s="1"/>
  <c r="C52" i="1"/>
  <c r="G52" i="1" s="1"/>
  <c r="C53" i="1"/>
  <c r="G53" i="1" s="1"/>
  <c r="C54" i="1"/>
  <c r="G54" i="1" s="1"/>
  <c r="C55" i="1"/>
  <c r="G55" i="1" s="1"/>
  <c r="C56" i="1"/>
  <c r="G56" i="1" s="1"/>
  <c r="C57" i="1"/>
  <c r="G57" i="1" s="1"/>
  <c r="C58" i="1"/>
  <c r="G58" i="1" s="1"/>
  <c r="C59" i="1"/>
  <c r="G59" i="1" s="1"/>
  <c r="C60" i="1"/>
  <c r="G60" i="1" s="1"/>
  <c r="C62" i="1"/>
  <c r="G62" i="1" s="1"/>
  <c r="C63" i="1"/>
  <c r="G63" i="1" s="1"/>
  <c r="C64" i="1"/>
  <c r="G64" i="1" s="1"/>
  <c r="C65" i="1"/>
  <c r="G65" i="1" s="1"/>
  <c r="C66" i="1"/>
  <c r="G66" i="1" s="1"/>
  <c r="C67" i="1"/>
  <c r="G67" i="1" s="1"/>
  <c r="C68" i="1"/>
  <c r="G68" i="1" s="1"/>
  <c r="C69" i="1"/>
  <c r="G69" i="1" s="1"/>
  <c r="C70" i="1"/>
  <c r="G70" i="1" s="1"/>
  <c r="C71" i="1"/>
  <c r="G71" i="1" s="1"/>
  <c r="C73" i="1"/>
  <c r="G73" i="1" s="1"/>
  <c r="C74" i="1"/>
  <c r="G74" i="1" s="1"/>
  <c r="C75" i="1"/>
  <c r="G75" i="1" s="1"/>
  <c r="C76" i="1"/>
  <c r="G76" i="1" s="1"/>
  <c r="C77" i="1"/>
  <c r="G77" i="1" s="1"/>
  <c r="C78" i="1"/>
  <c r="G78" i="1" s="1"/>
  <c r="C79" i="1"/>
  <c r="G79" i="1" s="1"/>
  <c r="C80" i="1"/>
  <c r="G80" i="1" s="1"/>
  <c r="C81" i="1"/>
  <c r="G81" i="1" s="1"/>
  <c r="C82" i="1"/>
  <c r="G82" i="1" s="1"/>
  <c r="C85" i="1"/>
  <c r="G85" i="1" s="1"/>
  <c r="C86" i="1"/>
  <c r="G86" i="1" s="1"/>
  <c r="C87" i="1"/>
  <c r="G87" i="1" s="1"/>
  <c r="C88" i="1"/>
  <c r="G88" i="1" s="1"/>
  <c r="C89" i="1"/>
  <c r="G89" i="1" s="1"/>
  <c r="C90" i="1"/>
  <c r="G90" i="1" s="1"/>
  <c r="C91" i="1"/>
  <c r="G91" i="1" s="1"/>
  <c r="C92" i="1"/>
  <c r="G92" i="1" s="1"/>
  <c r="C93" i="1"/>
  <c r="G93" i="1" s="1"/>
  <c r="D20" i="1"/>
  <c r="C20" i="1"/>
  <c r="C9" i="1"/>
  <c r="G9" i="1" s="1"/>
  <c r="C10" i="1"/>
  <c r="G10" i="1" s="1"/>
  <c r="C11" i="1"/>
  <c r="G11" i="1" s="1"/>
  <c r="C21" i="1"/>
  <c r="G21" i="1" s="1"/>
  <c r="C22" i="1"/>
  <c r="G22" i="1" s="1"/>
  <c r="C23" i="1"/>
  <c r="G23" i="1" s="1"/>
  <c r="C24" i="1"/>
  <c r="G24" i="1" s="1"/>
  <c r="C25" i="1"/>
  <c r="G25" i="1" s="1"/>
  <c r="C27" i="1"/>
  <c r="G27" i="1" s="1"/>
  <c r="G94" i="1" l="1"/>
  <c r="G20" i="1"/>
  <c r="G50" i="1"/>
  <c r="D8" i="1" l="1"/>
  <c r="C72" i="1"/>
  <c r="D28" i="1"/>
  <c r="B50" i="1"/>
  <c r="E72" i="1"/>
  <c r="B28" i="1"/>
  <c r="B61" i="1"/>
  <c r="B72" i="1"/>
  <c r="C28" i="1"/>
  <c r="D72" i="1"/>
  <c r="C8" i="1" l="1"/>
  <c r="G8" i="1" s="1"/>
  <c r="B17" i="1"/>
  <c r="C7" i="1"/>
  <c r="B6" i="1"/>
  <c r="D7" i="1"/>
  <c r="D84" i="1"/>
  <c r="C84" i="1"/>
  <c r="D50" i="1"/>
  <c r="E61" i="1"/>
  <c r="D39" i="1"/>
  <c r="D61" i="1"/>
  <c r="B39" i="1"/>
  <c r="B83" i="1"/>
  <c r="C61" i="1"/>
  <c r="C50" i="1"/>
  <c r="D19" i="1"/>
  <c r="C19" i="1"/>
  <c r="D18" i="1"/>
  <c r="C18" i="1"/>
  <c r="D26" i="1"/>
  <c r="C26" i="1"/>
  <c r="E28" i="1"/>
  <c r="G72" i="1"/>
  <c r="E39" i="1"/>
  <c r="E50" i="1"/>
  <c r="G61" i="1"/>
  <c r="G39" i="1"/>
  <c r="B95" i="1" l="1"/>
  <c r="B97" i="1" s="1"/>
  <c r="D6" i="1"/>
  <c r="G19" i="1"/>
  <c r="G26" i="1"/>
  <c r="G18" i="1"/>
  <c r="G84" i="1"/>
  <c r="C6" i="1"/>
  <c r="G7" i="1"/>
  <c r="D83" i="1"/>
  <c r="C17" i="1"/>
  <c r="D17" i="1"/>
  <c r="C83" i="1"/>
  <c r="C39" i="1"/>
  <c r="G28" i="1"/>
  <c r="C95" i="1" l="1"/>
  <c r="C97" i="1" s="1"/>
  <c r="D95" i="1"/>
  <c r="E83" i="1"/>
  <c r="E6" i="1"/>
  <c r="G6" i="1"/>
  <c r="E17" i="1"/>
  <c r="E95" i="1" l="1"/>
  <c r="G83" i="1"/>
  <c r="G17" i="1"/>
  <c r="E97" i="1" l="1"/>
  <c r="C4" i="3"/>
  <c r="D4" i="3" s="1"/>
  <c r="F4" i="3" s="1"/>
  <c r="G95" i="1"/>
  <c r="B4" i="3" s="1"/>
  <c r="D97" i="1"/>
  <c r="D11" i="11" s="1"/>
  <c r="F94" i="1" l="1"/>
  <c r="G97" i="1"/>
  <c r="F6" i="1" l="1"/>
  <c r="D8" i="11" s="1"/>
  <c r="F39" i="1"/>
  <c r="F28" i="1"/>
  <c r="F50" i="1"/>
  <c r="F91" i="1"/>
  <c r="F82" i="1"/>
  <c r="F74" i="1"/>
  <c r="F65" i="1"/>
  <c r="F56" i="1"/>
  <c r="F47" i="1"/>
  <c r="F38" i="1"/>
  <c r="F30" i="1"/>
  <c r="F21" i="1"/>
  <c r="F12" i="1"/>
  <c r="F92" i="1"/>
  <c r="F84" i="1"/>
  <c r="F75" i="1"/>
  <c r="F66" i="1"/>
  <c r="F57" i="1"/>
  <c r="F48" i="1"/>
  <c r="F40" i="1"/>
  <c r="F31" i="1"/>
  <c r="F22" i="1"/>
  <c r="F13" i="1"/>
  <c r="F89" i="1"/>
  <c r="F80" i="1"/>
  <c r="F71" i="1"/>
  <c r="F63" i="1"/>
  <c r="F54" i="1"/>
  <c r="F45" i="1"/>
  <c r="F36" i="1"/>
  <c r="F27" i="1"/>
  <c r="F19" i="1"/>
  <c r="F10" i="1"/>
  <c r="F86" i="1"/>
  <c r="F77" i="1"/>
  <c r="F68" i="1"/>
  <c r="F59" i="1"/>
  <c r="F51" i="1"/>
  <c r="F42" i="1"/>
  <c r="F33" i="1"/>
  <c r="F24" i="1"/>
  <c r="F15" i="1"/>
  <c r="F8" i="1"/>
  <c r="F83" i="1"/>
  <c r="F17" i="1"/>
  <c r="F61" i="1"/>
  <c r="D10" i="11" s="1"/>
  <c r="F72" i="1"/>
  <c r="F87" i="1"/>
  <c r="F78" i="1"/>
  <c r="F69" i="1"/>
  <c r="F60" i="1"/>
  <c r="F52" i="1"/>
  <c r="F43" i="1"/>
  <c r="F34" i="1"/>
  <c r="F25" i="1"/>
  <c r="F16" i="1"/>
  <c r="F88" i="1"/>
  <c r="F79" i="1"/>
  <c r="F70" i="1"/>
  <c r="F62" i="1"/>
  <c r="F53" i="1"/>
  <c r="F44" i="1"/>
  <c r="F35" i="1"/>
  <c r="F26" i="1"/>
  <c r="F18" i="1"/>
  <c r="F9" i="1"/>
  <c r="F93" i="1"/>
  <c r="F85" i="1"/>
  <c r="F76" i="1"/>
  <c r="F67" i="1"/>
  <c r="F58" i="1"/>
  <c r="F49" i="1"/>
  <c r="F41" i="1"/>
  <c r="F32" i="1"/>
  <c r="F23" i="1"/>
  <c r="F14" i="1"/>
  <c r="F90" i="1"/>
  <c r="F81" i="1"/>
  <c r="F73" i="1"/>
  <c r="F64" i="1"/>
  <c r="F55" i="1"/>
  <c r="F46" i="1"/>
  <c r="F37" i="1"/>
  <c r="F29" i="1"/>
  <c r="F20" i="1"/>
  <c r="F11" i="1"/>
  <c r="F7" i="1"/>
  <c r="D9" i="11" l="1"/>
  <c r="F95" i="1"/>
  <c r="F97" i="1" s="1"/>
  <c r="A4" i="3"/>
  <c r="D12" i="11" l="1"/>
  <c r="C4" i="14"/>
  <c r="E4" i="3"/>
  <c r="D5" i="11" s="1"/>
  <c r="E5" i="11" s="1"/>
  <c r="G4" i="3" l="1"/>
</calcChain>
</file>

<file path=xl/sharedStrings.xml><?xml version="1.0" encoding="utf-8"?>
<sst xmlns="http://schemas.openxmlformats.org/spreadsheetml/2006/main" count="440" uniqueCount="214">
  <si>
    <t>Izmaksu pozīcijas nosaukums</t>
  </si>
  <si>
    <t>attiecināmās</t>
  </si>
  <si>
    <t>bez PVN</t>
  </si>
  <si>
    <t xml:space="preserve">3.1. </t>
  </si>
  <si>
    <t>Kopējās projekta izmaksas</t>
  </si>
  <si>
    <t>Kopējās izmaksas</t>
  </si>
  <si>
    <t>Attiecināmās izmaksas</t>
  </si>
  <si>
    <t>Finanšu instrumenta finansējums</t>
  </si>
  <si>
    <t>Projekta iesniedzēja līdzfinansējums</t>
  </si>
  <si>
    <t>1.3.</t>
  </si>
  <si>
    <t>PVN likme</t>
  </si>
  <si>
    <t>Neattie-cināmās (t.sk. PVN)</t>
  </si>
  <si>
    <t>Plānotā atbalsta likme</t>
  </si>
  <si>
    <t>Nr.p.k.</t>
  </si>
  <si>
    <t>Mērvienība</t>
  </si>
  <si>
    <t>Rezultāts</t>
  </si>
  <si>
    <t>Rādītājs</t>
  </si>
  <si>
    <t>Maksimālā atbalsta likme</t>
  </si>
  <si>
    <t>ar PVN (aizpilda, ja nav atgūstams)</t>
  </si>
  <si>
    <t>1.4.</t>
  </si>
  <si>
    <t>1.5.</t>
  </si>
  <si>
    <t>1.6.</t>
  </si>
  <si>
    <t>1.7.</t>
  </si>
  <si>
    <t>1.8.</t>
  </si>
  <si>
    <t>1.9.</t>
  </si>
  <si>
    <t>1.10.</t>
  </si>
  <si>
    <t>2.5.</t>
  </si>
  <si>
    <t>2.6.</t>
  </si>
  <si>
    <t>2.7.</t>
  </si>
  <si>
    <t>2.8.</t>
  </si>
  <si>
    <t>2.9.</t>
  </si>
  <si>
    <t>2.10.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</si>
  <si>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</si>
  <si>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</si>
  <si>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</si>
  <si>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</si>
  <si>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</si>
  <si>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</si>
  <si>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</si>
  <si>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</si>
  <si>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</si>
  <si>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4.2.</t>
  </si>
  <si>
    <t>4.4.</t>
  </si>
  <si>
    <t>4.5.</t>
  </si>
  <si>
    <t>4.6.</t>
  </si>
  <si>
    <t>4.7.</t>
  </si>
  <si>
    <t>4.8.</t>
  </si>
  <si>
    <t>4.9.</t>
  </si>
  <si>
    <t>4.10.</t>
  </si>
  <si>
    <t>5.2.</t>
  </si>
  <si>
    <t>5.5.</t>
  </si>
  <si>
    <t>5.6.</t>
  </si>
  <si>
    <t>5.7.</t>
  </si>
  <si>
    <t>5.8.</t>
  </si>
  <si>
    <t>5.9.</t>
  </si>
  <si>
    <t>5.10.</t>
  </si>
  <si>
    <t>6.2.</t>
  </si>
  <si>
    <t>6.6.</t>
  </si>
  <si>
    <t>6.7.</t>
  </si>
  <si>
    <t>6.8.</t>
  </si>
  <si>
    <t>6.9.</t>
  </si>
  <si>
    <t>6.10.</t>
  </si>
  <si>
    <t>7.7.</t>
  </si>
  <si>
    <t>7.8.</t>
  </si>
  <si>
    <t>7.9.</t>
  </si>
  <si>
    <t>7.10.</t>
  </si>
  <si>
    <t>8.2.</t>
  </si>
  <si>
    <t>8.8.</t>
  </si>
  <si>
    <t>8.9.</t>
  </si>
  <si>
    <t>8.10.</t>
  </si>
  <si>
    <r>
      <t xml:space="preserve">Saimnieciskie ieguvumi
</t>
    </r>
    <r>
      <rPr>
        <b/>
        <sz val="10"/>
        <color rgb="FFFF0000"/>
        <rFont val="Times New Roman"/>
        <family val="1"/>
        <charset val="186"/>
      </rPr>
      <t>(BEZ PVN)</t>
    </r>
  </si>
  <si>
    <t>Projekta iesniedzējs</t>
  </si>
  <si>
    <t>Faktiskā atbalsta likme</t>
  </si>
  <si>
    <t>Lietderības koeficients</t>
  </si>
  <si>
    <t>Neattiecināmās izmaksas</t>
  </si>
  <si>
    <t>PVN atgūstams (PVN maksātājs)</t>
  </si>
  <si>
    <t>8.3.</t>
  </si>
  <si>
    <t>8.4.</t>
  </si>
  <si>
    <t>8.5.</t>
  </si>
  <si>
    <t>8.6.</t>
  </si>
  <si>
    <t>8.7.</t>
  </si>
  <si>
    <t>7.3.</t>
  </si>
  <si>
    <t>7.4.</t>
  </si>
  <si>
    <t>7.5.</t>
  </si>
  <si>
    <t>7.6.</t>
  </si>
  <si>
    <t>6.3.</t>
  </si>
  <si>
    <t>6.4.</t>
  </si>
  <si>
    <t>6.5.</t>
  </si>
  <si>
    <t>4.3.</t>
  </si>
  <si>
    <t>KOPĀ</t>
  </si>
  <si>
    <t>5.2. Projekta finansēšanas plāns, euro</t>
  </si>
  <si>
    <t>5.1. Aktivitāšu izmaksu kopsavilkums</t>
  </si>
  <si>
    <t>1. Esošās pilsētvides tehnoloģijas vai tās sastāvdaļu demontāžas izmaksas</t>
  </si>
  <si>
    <t>4. Projekta iesniegumu pamatojošās dokumentācijas sagatavošanas izmaksas</t>
  </si>
  <si>
    <t>8. Citas izmaksas (precizēt)*</t>
  </si>
  <si>
    <t>7.2. Autoruzraudzības līgums</t>
  </si>
  <si>
    <t>7.1. Būvuzraudzības līgums</t>
  </si>
  <si>
    <t>4.1. Ēkas energosertifikāta sagatavošana</t>
  </si>
  <si>
    <t>* papildināt attiecīgi konkursa nolikuma atbalstāmajām aktivitātēm
** - 3% no summas, neskaitot rezervi</t>
  </si>
  <si>
    <t>29.1. demontāžas izmaksas ne vairāk par 5%</t>
  </si>
  <si>
    <t>29.2. projekta sagatavošanas izmaksas (26.4., 26.5. un 26.6. apakšpunktā) ne vairāk par 7%</t>
  </si>
  <si>
    <t>29.3. demontrēšanas izmaksas ne vairāk par 1%</t>
  </si>
  <si>
    <t>28. Finanšu rezerve nepārsniedz 3%</t>
  </si>
  <si>
    <t>Projekta aktivitāte</t>
  </si>
  <si>
    <t>Pieprasītais finansējums</t>
  </si>
  <si>
    <t>% no kopējām attieci-nāmajām izmaksām</t>
  </si>
  <si>
    <t>1.1.</t>
  </si>
  <si>
    <t>1.2.</t>
  </si>
  <si>
    <t>2.1. saules kolektoru uzstādīšana uz ēkas jumta</t>
  </si>
  <si>
    <t>2.2. saules elektrostaciju uzstādīšana uz ēkas jumta</t>
  </si>
  <si>
    <t>2.3. apgaismojuma nomaiņa uz LED ar viedo vadību parkā</t>
  </si>
  <si>
    <t xml:space="preserve">2.4. ventilācijas sistēmas pārbūve uzstādot rekurperācijas </t>
  </si>
  <si>
    <t>6.1. Interaktīvais stends</t>
  </si>
  <si>
    <t xml:space="preserve">5.1. </t>
  </si>
  <si>
    <t>8.1.</t>
  </si>
  <si>
    <r>
      <t xml:space="preserve">Neattiecināmās izmaksas
</t>
    </r>
    <r>
      <rPr>
        <b/>
        <sz val="10"/>
        <color rgb="FFFF0000"/>
        <rFont val="Times New Roman"/>
        <family val="1"/>
        <charset val="186"/>
      </rPr>
      <t>(BEZ PVN)</t>
    </r>
  </si>
  <si>
    <t>atjaunojamos energoresursus izmantojoša viedā pilsētvides tehnoloģija</t>
  </si>
  <si>
    <t>energoefektivitātes pasākumus veicinoša viedā pilsētvides tehnoloģija</t>
  </si>
  <si>
    <t>abas aktivitātes vienlaicīgi</t>
  </si>
  <si>
    <t>2.14. Projektā sasniedzamie rādītāji</t>
  </si>
  <si>
    <t>2.17. Projektā sasniedzamie saražotās atjaunojamās enerģijas daudzuma un patērētās enerģijas apjoma samazinājuma rādītāji</t>
  </si>
  <si>
    <t>Plānotais no atjaunojamiem energoresursiem saražotās enerģijas daudzums gadā *</t>
  </si>
  <si>
    <t>Plānotais patērētās enerģijas apjoma samazinājums gadā **</t>
  </si>
  <si>
    <t>MWh gadā</t>
  </si>
  <si>
    <t>degvieleļļa (kurināmais mazuts)</t>
  </si>
  <si>
    <t>dabas gāze</t>
  </si>
  <si>
    <t>sašķidrinātā naftas gāze</t>
  </si>
  <si>
    <t>akmeņogles (antracīts)</t>
  </si>
  <si>
    <t>brūnogles (lignīts)</t>
  </si>
  <si>
    <t>Energonesējs vai enerģijas avots</t>
  </si>
  <si>
    <t>Patērētais elektroenerģijas apjoms, kwh/gadā</t>
  </si>
  <si>
    <t>Patērējamais elektroenerģijas apjoms, kwh/gadā</t>
  </si>
  <si>
    <t>Faktiski saražotais siltumenerģijas apjoms, kwh/gadā</t>
  </si>
  <si>
    <t>Elektroenerģijas pašpatēriņš, kwh/gadā</t>
  </si>
  <si>
    <r>
      <t>Emisijas faktors F</t>
    </r>
    <r>
      <rPr>
        <vertAlign val="subscript"/>
        <sz val="10"/>
        <rFont val="Times New Roman"/>
        <family val="1"/>
        <charset val="186"/>
      </rPr>
      <t>el</t>
    </r>
    <r>
      <rPr>
        <sz val="10"/>
        <rFont val="Times New Roman"/>
        <family val="1"/>
        <charset val="186"/>
      </rPr>
      <t xml:space="preserve"> (kgCO</t>
    </r>
    <r>
      <rPr>
        <vertAlign val="subscript"/>
        <sz val="10"/>
        <rFont val="Times New Roman"/>
        <family val="1"/>
        <charset val="186"/>
      </rPr>
      <t>2</t>
    </r>
    <r>
      <rPr>
        <sz val="10"/>
        <rFont val="Times New Roman"/>
        <family val="1"/>
        <charset val="186"/>
      </rPr>
      <t>/kWh)</t>
    </r>
  </si>
  <si>
    <r>
      <t>Oglekļa dioksīda  samazinājums (kgCO</t>
    </r>
    <r>
      <rPr>
        <vertAlign val="subscript"/>
        <sz val="10"/>
        <rFont val="Times New Roman"/>
        <family val="1"/>
        <charset val="186"/>
      </rPr>
      <t>2</t>
    </r>
    <r>
      <rPr>
        <sz val="10"/>
        <rFont val="Times New Roman"/>
        <family val="1"/>
        <charset val="186"/>
      </rPr>
      <t>/gadā)</t>
    </r>
  </si>
  <si>
    <r>
      <t>Emisijas faktors fosilajam energoresursam F</t>
    </r>
    <r>
      <rPr>
        <vertAlign val="subscript"/>
        <sz val="10"/>
        <rFont val="Times New Roman"/>
        <family val="1"/>
        <charset val="186"/>
      </rPr>
      <t>pirms</t>
    </r>
    <r>
      <rPr>
        <sz val="10"/>
        <rFont val="Times New Roman"/>
        <family val="1"/>
        <charset val="186"/>
      </rPr>
      <t xml:space="preserve"> (kgCO</t>
    </r>
    <r>
      <rPr>
        <vertAlign val="subscript"/>
        <sz val="10"/>
        <rFont val="Times New Roman"/>
        <family val="1"/>
        <charset val="186"/>
      </rPr>
      <t>2</t>
    </r>
    <r>
      <rPr>
        <sz val="10"/>
        <rFont val="Times New Roman"/>
        <family val="1"/>
        <charset val="186"/>
      </rPr>
      <t>/kWh)</t>
    </r>
  </si>
  <si>
    <r>
      <t>Oglekļa dioksīda  samazinājums  (kgCO</t>
    </r>
    <r>
      <rPr>
        <vertAlign val="subscript"/>
        <sz val="10"/>
        <rFont val="Times New Roman"/>
        <family val="1"/>
        <charset val="186"/>
      </rPr>
      <t>2</t>
    </r>
    <r>
      <rPr>
        <sz val="10"/>
        <rFont val="Times New Roman"/>
        <family val="1"/>
        <charset val="186"/>
      </rPr>
      <t>)</t>
    </r>
  </si>
  <si>
    <t>Plānotais elektroenerģijas pašpatēriņš, kwh/gadā</t>
  </si>
  <si>
    <t>Plānotais saražotais siltumenerģijas apjoms ar fosīlo kurināmo, kwh/gadā</t>
  </si>
  <si>
    <t>Ar atjaunojamo energoresursu tehnoloģiju saražotās elektroenerģijas apjoms, kwh/gadā</t>
  </si>
  <si>
    <t>Saņemtais siltumenerģijas apjoms  apjoms, kwh/gadā</t>
  </si>
  <si>
    <t>Plānotais saņemamais siltumenerģijas apjoms  apjoms, kwh/gadā</t>
  </si>
  <si>
    <t>Plānotais saražojamais siltumenerģijas apjoms , kwh/gadā</t>
  </si>
  <si>
    <r>
      <t>Emisijas faktors F</t>
    </r>
    <r>
      <rPr>
        <vertAlign val="subscript"/>
        <sz val="10"/>
        <rFont val="Times New Roman"/>
        <family val="1"/>
        <charset val="186"/>
      </rPr>
      <t>pēc</t>
    </r>
    <r>
      <rPr>
        <sz val="10"/>
        <rFont val="Times New Roman"/>
        <family val="1"/>
        <charset val="186"/>
      </rPr>
      <t xml:space="preserve"> (kgCO</t>
    </r>
    <r>
      <rPr>
        <vertAlign val="subscript"/>
        <sz val="10"/>
        <rFont val="Times New Roman"/>
        <family val="1"/>
        <charset val="186"/>
      </rPr>
      <t>2</t>
    </r>
    <r>
      <rPr>
        <sz val="10"/>
        <rFont val="Times New Roman"/>
        <family val="1"/>
        <charset val="186"/>
      </rPr>
      <t>/kWh)</t>
    </r>
  </si>
  <si>
    <r>
      <t>Oglekļa dioksīda  emisiju apjoms pirms projekta īstenošanas  (kgCO</t>
    </r>
    <r>
      <rPr>
        <vertAlign val="subscript"/>
        <sz val="10"/>
        <rFont val="Times New Roman"/>
        <family val="1"/>
        <charset val="186"/>
      </rPr>
      <t>2</t>
    </r>
    <r>
      <rPr>
        <sz val="10"/>
        <rFont val="Times New Roman"/>
        <family val="1"/>
        <charset val="186"/>
      </rPr>
      <t>)</t>
    </r>
  </si>
  <si>
    <r>
      <t>Oglekļa dioksīda  emisiju apjoms pēc projekta īstenošanas  (kgCO</t>
    </r>
    <r>
      <rPr>
        <vertAlign val="subscript"/>
        <sz val="10"/>
        <rFont val="Times New Roman"/>
        <family val="1"/>
        <charset val="186"/>
      </rPr>
      <t>2</t>
    </r>
    <r>
      <rPr>
        <sz val="10"/>
        <rFont val="Times New Roman"/>
        <family val="1"/>
        <charset val="186"/>
      </rPr>
      <t>)</t>
    </r>
  </si>
  <si>
    <t>izvēle..</t>
  </si>
  <si>
    <r>
      <t xml:space="preserve">ja notiek esošas fosilos energoresursus izmantojošas </t>
    </r>
    <r>
      <rPr>
        <b/>
        <i/>
        <sz val="10"/>
        <color rgb="FFFF0000"/>
        <rFont val="Times New Roman"/>
        <family val="1"/>
        <charset val="186"/>
      </rPr>
      <t>siltumenerģijas</t>
    </r>
    <r>
      <rPr>
        <b/>
        <i/>
        <sz val="10"/>
        <color theme="1"/>
        <rFont val="Times New Roman"/>
        <family val="1"/>
        <charset val="186"/>
      </rPr>
      <t xml:space="preserve"> ražošanas tehnoloģijas nomaiņa pret atjaunojamos energoresursus izmantojošu tehnoloģiju</t>
    </r>
  </si>
  <si>
    <r>
      <t xml:space="preserve">ja notiek esošas fosilos energoresursus izmantojošas </t>
    </r>
    <r>
      <rPr>
        <b/>
        <i/>
        <sz val="10"/>
        <color rgb="FFFF0000"/>
        <rFont val="Times New Roman"/>
        <family val="1"/>
        <charset val="186"/>
      </rPr>
      <t>siltumenerģijas</t>
    </r>
    <r>
      <rPr>
        <b/>
        <i/>
        <sz val="10"/>
        <color theme="1"/>
        <rFont val="Times New Roman"/>
        <family val="1"/>
        <charset val="186"/>
      </rPr>
      <t xml:space="preserve"> ražošanas tehnoloģijas daļēja nomaiņa pret atjaunojamos energoresursus izmantojošu tehnoloģiju</t>
    </r>
  </si>
  <si>
    <r>
      <t xml:space="preserve">ja notiek esošas fosilos energoresursus izmantojošas </t>
    </r>
    <r>
      <rPr>
        <b/>
        <i/>
        <sz val="10"/>
        <color rgb="FFFF0000"/>
        <rFont val="Times New Roman"/>
        <family val="1"/>
        <charset val="186"/>
      </rPr>
      <t>elektroenerģijas</t>
    </r>
    <r>
      <rPr>
        <b/>
        <i/>
        <sz val="10"/>
        <color theme="1"/>
        <rFont val="Times New Roman"/>
        <family val="1"/>
        <charset val="186"/>
      </rPr>
      <t xml:space="preserve"> ražošanas tehnoloģijas nomaiņa pret atjaunojamos energoresursus izmantojošu tehnoloģiju</t>
    </r>
  </si>
  <si>
    <r>
      <t xml:space="preserve">ja notiek esošas fosilos energoresursus izmantojošas </t>
    </r>
    <r>
      <rPr>
        <b/>
        <i/>
        <sz val="10"/>
        <color rgb="FFFF0000"/>
        <rFont val="Times New Roman"/>
        <family val="1"/>
        <charset val="186"/>
      </rPr>
      <t>elektroenerģijas</t>
    </r>
    <r>
      <rPr>
        <b/>
        <i/>
        <sz val="10"/>
        <color theme="1"/>
        <rFont val="Times New Roman"/>
        <family val="1"/>
        <charset val="186"/>
      </rPr>
      <t xml:space="preserve"> ražošanas tehnoloģijas daļēja nomaiņa pret atjaunojamos energoresursus izmantojošu tehnoloģiju</t>
    </r>
  </si>
  <si>
    <t>saules kolektoru uzstādīšana uz ēkas jumta</t>
  </si>
  <si>
    <t>saules elektrostaciju uzstādīšana uz ēkas jumta</t>
  </si>
  <si>
    <t xml:space="preserve">ventilācijas sistēmas pārbūve uzstādot rekurperācijas iekārtu </t>
  </si>
  <si>
    <r>
      <t>Plānotais CO</t>
    </r>
    <r>
      <rPr>
        <vertAlign val="subscript"/>
        <sz val="12"/>
        <color theme="1"/>
        <rFont val="Times New Roman"/>
        <family val="1"/>
        <charset val="186"/>
      </rPr>
      <t>2</t>
    </r>
    <r>
      <rPr>
        <sz val="12"/>
        <color theme="1"/>
        <rFont val="Times New Roman"/>
        <family val="1"/>
        <charset val="186"/>
      </rPr>
      <t xml:space="preserve"> emisijas samazinājums gadā</t>
    </r>
  </si>
  <si>
    <r>
      <t>kgCO</t>
    </r>
    <r>
      <rPr>
        <vertAlign val="subscript"/>
        <sz val="12"/>
        <color theme="1"/>
        <rFont val="Times New Roman"/>
        <family val="1"/>
        <charset val="186"/>
      </rPr>
      <t xml:space="preserve">2 </t>
    </r>
    <r>
      <rPr>
        <sz val="12"/>
        <color theme="1"/>
        <rFont val="Times New Roman"/>
        <family val="1"/>
        <charset val="186"/>
      </rPr>
      <t>gadā</t>
    </r>
  </si>
  <si>
    <r>
      <t>CO</t>
    </r>
    <r>
      <rPr>
        <vertAlign val="subscript"/>
        <sz val="12"/>
        <color theme="1"/>
        <rFont val="Times New Roman"/>
        <family val="1"/>
        <charset val="186"/>
      </rPr>
      <t>2</t>
    </r>
    <r>
      <rPr>
        <sz val="12"/>
        <color theme="1"/>
        <rFont val="Times New Roman"/>
        <family val="1"/>
        <charset val="186"/>
      </rPr>
      <t xml:space="preserve"> emisijas samazinājuma efektivitātes rādītājs</t>
    </r>
  </si>
  <si>
    <r>
      <t>kgCO</t>
    </r>
    <r>
      <rPr>
        <vertAlign val="subscript"/>
        <sz val="12"/>
        <color theme="1"/>
        <rFont val="Times New Roman"/>
        <family val="1"/>
        <charset val="186"/>
      </rPr>
      <t xml:space="preserve">2 </t>
    </r>
    <r>
      <rPr>
        <sz val="12"/>
        <color theme="1"/>
        <rFont val="Times New Roman"/>
        <family val="1"/>
        <charset val="186"/>
      </rPr>
      <t xml:space="preserve"> gadā/ euro</t>
    </r>
  </si>
  <si>
    <t>Aktivitāte</t>
  </si>
  <si>
    <r>
      <t>CO</t>
    </r>
    <r>
      <rPr>
        <b/>
        <vertAlign val="subscript"/>
        <sz val="10"/>
        <color rgb="FFFF0000"/>
        <rFont val="Times New Roman"/>
        <family val="1"/>
        <charset val="186"/>
      </rPr>
      <t>2</t>
    </r>
    <r>
      <rPr>
        <b/>
        <sz val="10"/>
        <color rgb="FFFF0000"/>
        <rFont val="Times New Roman"/>
        <family val="1"/>
        <charset val="186"/>
      </rPr>
      <t xml:space="preserve"> emisijas samazinājumu no elektroenerģijas patēriņa samazināšanas (6.2. aktivitātes):</t>
    </r>
  </si>
  <si>
    <r>
      <t>CO</t>
    </r>
    <r>
      <rPr>
        <b/>
        <vertAlign val="subscript"/>
        <sz val="10"/>
        <color rgb="FFFF0000"/>
        <rFont val="Times New Roman"/>
        <family val="1"/>
        <charset val="186"/>
      </rPr>
      <t>2</t>
    </r>
    <r>
      <rPr>
        <b/>
        <sz val="10"/>
        <color rgb="FFFF0000"/>
        <rFont val="Times New Roman"/>
        <family val="1"/>
        <charset val="186"/>
      </rPr>
      <t xml:space="preserve"> emisijas samazinājumu no energoresursu tehnoloģiju nomaiņas vai modernizācijas (6.1. aktivitātes):</t>
    </r>
  </si>
  <si>
    <r>
      <t>CO</t>
    </r>
    <r>
      <rPr>
        <b/>
        <vertAlign val="subscript"/>
        <sz val="10"/>
        <color rgb="FFFF0000"/>
        <rFont val="Times New Roman"/>
        <family val="1"/>
        <charset val="186"/>
      </rPr>
      <t>2</t>
    </r>
    <r>
      <rPr>
        <b/>
        <sz val="10"/>
        <color rgb="FFFF0000"/>
        <rFont val="Times New Roman"/>
        <family val="1"/>
        <charset val="186"/>
      </rPr>
      <t xml:space="preserve"> emisijas samazinājumu, ja notiek no elektrotīkla saņemtās elektroenerģijas pilnīga vai daļēja aizstāšana ar atjaunojamo energoresursu tehnoloģiju saražoto elektroenerģiju (6.1. aktivitātes):</t>
    </r>
  </si>
  <si>
    <r>
      <t>CO</t>
    </r>
    <r>
      <rPr>
        <b/>
        <vertAlign val="subscript"/>
        <sz val="10"/>
        <color rgb="FFFF0000"/>
        <rFont val="Times New Roman"/>
        <family val="1"/>
        <charset val="186"/>
      </rPr>
      <t>2</t>
    </r>
    <r>
      <rPr>
        <b/>
        <sz val="10"/>
        <color rgb="FFFF0000"/>
        <rFont val="Times New Roman"/>
        <family val="1"/>
        <charset val="186"/>
      </rPr>
      <t xml:space="preserve"> samazinājums transporta sektorā (6.2. aktivitātes):</t>
    </r>
  </si>
  <si>
    <r>
      <t>CO</t>
    </r>
    <r>
      <rPr>
        <b/>
        <vertAlign val="subscript"/>
        <sz val="10"/>
        <color rgb="FFFF0000"/>
        <rFont val="Times New Roman"/>
        <family val="1"/>
        <charset val="186"/>
      </rPr>
      <t>2</t>
    </r>
    <r>
      <rPr>
        <b/>
        <sz val="10"/>
        <color rgb="FFFF0000"/>
        <rFont val="Times New Roman"/>
        <family val="1"/>
        <charset val="186"/>
      </rPr>
      <t xml:space="preserve"> emisijas samazinājumu, ja notiek no siltumapgādes sistēmas saņemtās siltumenerģijas aizvietošana vai samazināšana (6.1. aktivitātes un 6.2. aktivitātes):</t>
    </r>
  </si>
  <si>
    <t>Enerģijas ietaupījums, MWh/gadā</t>
  </si>
  <si>
    <t>2. Jaunas viedās pilsētvides tehnoloģijas (iekārtu, aparatūras, informācijas un komunikācijas tehnoloģiju risinājumu) iegādes, piegādes, uzstādīšanas, ieregulēšanas (testēšanas) un apkalpojošā personāla instruktāžas izmaksas</t>
  </si>
  <si>
    <t>3. Enerģijas uzglabāšanas iekārtu iegāde un uzstādīšana</t>
  </si>
  <si>
    <t>5. Programmatūru licences vai programmatūras lietošanas pakalpojuma iegādes vai nomas (t.sk. mākoņservisu izmantošanas) izmaksas</t>
  </si>
  <si>
    <t>6. Projekta demonstrēšanas un publicitātes pasākumu izmaksas</t>
  </si>
  <si>
    <t>7. Būvuzraudzības un autoruzraudzības izmaksas</t>
  </si>
  <si>
    <t>9. Finanšu rezerve **</t>
  </si>
  <si>
    <t>1 = 2 + 3</t>
  </si>
  <si>
    <t>5 = 4/3
(%)</t>
  </si>
  <si>
    <t>7 = 6/3
(%)</t>
  </si>
  <si>
    <t>biokurināmais cietais</t>
  </si>
  <si>
    <t>biokurināmais škidrais</t>
  </si>
  <si>
    <t>biokurināmais gāzveida</t>
  </si>
  <si>
    <t>elektroenerģija no tīkla</t>
  </si>
  <si>
    <t>siltumenerģija no centralizētās siltumapgādes sistēmas (fosilais kurināmais)</t>
  </si>
  <si>
    <t>siltumenerģija no centralizētās siltumapgādes sistēmas (atjaunojamais kurināmais)</t>
  </si>
  <si>
    <t>siltumenerģija no centralizētās siltumapgādes sistēmas (koģenerācija)</t>
  </si>
  <si>
    <t>siltumenerģija no centralizētās siltumapgādes sistēmas (koģenerācija no atjaunojamiem)</t>
  </si>
  <si>
    <t>saules enerģija</t>
  </si>
  <si>
    <t>vēja enerģija</t>
  </si>
  <si>
    <t>vides enerģija</t>
  </si>
  <si>
    <t>Projekta vieta (adrese)</t>
  </si>
  <si>
    <t>Apgaismojuma klase</t>
  </si>
  <si>
    <t>Pirms projekta realizācijas</t>
  </si>
  <si>
    <t>Pēc projekta realizācijas</t>
  </si>
  <si>
    <t>Elektroenerģijas ietaupījums gada laikā pēc projekta realizācijas, kWh</t>
  </si>
  <si>
    <r>
      <t>CO</t>
    </r>
    <r>
      <rPr>
        <b/>
        <vertAlign val="subscript"/>
        <sz val="11"/>
        <color theme="1"/>
        <rFont val="Calibri"/>
        <family val="2"/>
        <charset val="186"/>
        <scheme val="minor"/>
      </rPr>
      <t>2</t>
    </r>
    <r>
      <rPr>
        <b/>
        <sz val="11"/>
        <color theme="1"/>
        <rFont val="Calibri"/>
        <family val="2"/>
        <charset val="186"/>
        <scheme val="minor"/>
      </rPr>
      <t xml:space="preserve"> emisiju samazinājums gadā, t CO</t>
    </r>
    <r>
      <rPr>
        <b/>
        <vertAlign val="subscript"/>
        <sz val="11"/>
        <color theme="1"/>
        <rFont val="Calibri"/>
        <family val="2"/>
        <charset val="186"/>
        <scheme val="minor"/>
      </rPr>
      <t>2</t>
    </r>
    <r>
      <rPr>
        <b/>
        <sz val="11"/>
        <color theme="1"/>
        <rFont val="Calibri"/>
        <family val="2"/>
        <charset val="186"/>
        <scheme val="minor"/>
      </rPr>
      <t>/gadā</t>
    </r>
  </si>
  <si>
    <t>Gaismeklis (nosaukums)</t>
  </si>
  <si>
    <t>Gaismekļa tips</t>
  </si>
  <si>
    <t>Gaismekļu izmantošanas laiks, stundas gadā</t>
  </si>
  <si>
    <t>Skaits, gab</t>
  </si>
  <si>
    <t>Gaismekļa nominālā jauda, W</t>
  </si>
  <si>
    <t>Balasta elektro-enerģijas zudumi, W</t>
  </si>
  <si>
    <t>Elektro-enerģijas patēriņš gada laikā, kWh</t>
  </si>
  <si>
    <t>Vadības sistēmas izmantošanas laiks, stundas gadā</t>
  </si>
  <si>
    <t>Jaudas samazinājuma koeficients</t>
  </si>
  <si>
    <t>Gaismekļu nominālā jauda kopā, W</t>
  </si>
  <si>
    <t>Rīgas iela, Rīga</t>
  </si>
  <si>
    <t>M2</t>
  </si>
  <si>
    <t>Dzīvsudraba PL32</t>
  </si>
  <si>
    <t>dzīvsudraba</t>
  </si>
  <si>
    <t>LED ielas gaismeklis</t>
  </si>
  <si>
    <t>izvēle…</t>
  </si>
  <si>
    <r>
      <t>ielu apgaismojuma nomaiņa (</t>
    </r>
    <r>
      <rPr>
        <sz val="10"/>
        <color rgb="FFFF0000"/>
        <rFont val="Times New Roman"/>
        <family val="1"/>
        <charset val="186"/>
      </rPr>
      <t>aizpilda Apgaismojuma aprēķins lapu</t>
    </r>
    <r>
      <rPr>
        <sz val="10"/>
        <color theme="1"/>
        <rFont val="Times New Roman"/>
        <family val="1"/>
        <charset val="186"/>
      </rPr>
      <t>)</t>
    </r>
  </si>
  <si>
    <r>
      <t xml:space="preserve">Izmaksas, </t>
    </r>
    <r>
      <rPr>
        <i/>
        <sz val="10"/>
        <color theme="1"/>
        <rFont val="Times New Roman"/>
        <family val="1"/>
        <charset val="186"/>
      </rPr>
      <t>euro</t>
    </r>
  </si>
  <si>
    <r>
      <t xml:space="preserve">Izmaksas kopā, </t>
    </r>
    <r>
      <rPr>
        <i/>
        <sz val="10"/>
        <color theme="1"/>
        <rFont val="Times New Roman"/>
        <family val="1"/>
        <charset val="186"/>
      </rPr>
      <t>euro</t>
    </r>
    <r>
      <rPr>
        <sz val="10"/>
        <color theme="1"/>
        <rFont val="Times New Roman"/>
        <family val="1"/>
        <charset val="186"/>
      </rPr>
      <t xml:space="preserve"> (bez PVN)</t>
    </r>
  </si>
  <si>
    <r>
      <t xml:space="preserve">Izmaksas kopā, </t>
    </r>
    <r>
      <rPr>
        <i/>
        <sz val="10"/>
        <color theme="1"/>
        <rFont val="Times New Roman"/>
        <family val="1"/>
        <charset val="186"/>
      </rPr>
      <t>euro</t>
    </r>
    <r>
      <rPr>
        <sz val="10"/>
        <color theme="1"/>
        <rFont val="Times New Roman"/>
        <family val="1"/>
        <charset val="186"/>
      </rPr>
      <t xml:space="preserve">  (ar PVN)</t>
    </r>
  </si>
  <si>
    <t>NĒ</t>
  </si>
  <si>
    <t>pašvaldība..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</si>
</sst>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00%"/>
    <numFmt numFmtId="165" formatCode="0.0000%"/>
    <numFmt numFmtId="166" formatCode="0.0000"/>
    <numFmt numFmtId="167" formatCode="#,##0.000"/>
    <numFmt numFmtId="168" formatCode="#,##0.000000"/>
  </numFmts>
  <fonts count="43" x14ac:knownFonts="1">
    <font>
      <sz val="12"/>
      <color theme="1"/>
      <name val="Times New Roman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MS Sans Serif"/>
      <family val="2"/>
    </font>
    <font>
      <sz val="12"/>
      <color theme="1"/>
      <name val="Times New Roman"/>
      <family val="2"/>
      <charset val="186"/>
    </font>
    <font>
      <sz val="12"/>
      <color theme="0"/>
      <name val="Times New Roman"/>
      <family val="2"/>
      <charset val="186"/>
    </font>
    <font>
      <sz val="12"/>
      <color rgb="FF9C0006"/>
      <name val="Times New Roman"/>
      <family val="2"/>
      <charset val="186"/>
    </font>
    <font>
      <b/>
      <sz val="12"/>
      <color rgb="FFFA7D00"/>
      <name val="Times New Roman"/>
      <family val="2"/>
      <charset val="186"/>
    </font>
    <font>
      <b/>
      <sz val="12"/>
      <color theme="0"/>
      <name val="Times New Roman"/>
      <family val="2"/>
      <charset val="186"/>
    </font>
    <font>
      <i/>
      <sz val="12"/>
      <color rgb="FF7F7F7F"/>
      <name val="Times New Roman"/>
      <family val="2"/>
      <charset val="186"/>
    </font>
    <font>
      <sz val="12"/>
      <color rgb="FF006100"/>
      <name val="Times New Roman"/>
      <family val="2"/>
      <charset val="186"/>
    </font>
    <font>
      <b/>
      <sz val="15"/>
      <color theme="3"/>
      <name val="Times New Roman"/>
      <family val="2"/>
      <charset val="186"/>
    </font>
    <font>
      <b/>
      <sz val="13"/>
      <color theme="3"/>
      <name val="Times New Roman"/>
      <family val="2"/>
      <charset val="186"/>
    </font>
    <font>
      <b/>
      <sz val="11"/>
      <color theme="3"/>
      <name val="Times New Roman"/>
      <family val="2"/>
      <charset val="186"/>
    </font>
    <font>
      <sz val="12"/>
      <color rgb="FF3F3F76"/>
      <name val="Times New Roman"/>
      <family val="2"/>
      <charset val="186"/>
    </font>
    <font>
      <sz val="12"/>
      <color rgb="FFFA7D00"/>
      <name val="Times New Roman"/>
      <family val="2"/>
      <charset val="186"/>
    </font>
    <font>
      <sz val="12"/>
      <color rgb="FF9C6500"/>
      <name val="Times New Roman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2"/>
      <color rgb="FF3F3F3F"/>
      <name val="Times New Roman"/>
      <family val="2"/>
      <charset val="186"/>
    </font>
    <font>
      <b/>
      <sz val="12"/>
      <color theme="1"/>
      <name val="Times New Roman"/>
      <family val="2"/>
      <charset val="186"/>
    </font>
    <font>
      <sz val="12"/>
      <color rgb="FFFF0000"/>
      <name val="Times New Roman"/>
      <family val="2"/>
      <charset val="186"/>
    </font>
    <font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0"/>
      <color theme="9" tint="-0.49998474074526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10"/>
      <color theme="1"/>
      <name val="Times New Roman"/>
      <family val="2"/>
      <charset val="186"/>
    </font>
    <font>
      <vertAlign val="subscript"/>
      <sz val="10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b/>
      <vertAlign val="subscript"/>
      <sz val="10"/>
      <color rgb="FFFF0000"/>
      <name val="Times New Roman"/>
      <family val="1"/>
      <charset val="186"/>
    </font>
    <font>
      <b/>
      <i/>
      <sz val="10"/>
      <color rgb="FFFF0000"/>
      <name val="Times New Roman"/>
      <family val="1"/>
      <charset val="186"/>
    </font>
    <font>
      <vertAlign val="subscript"/>
      <sz val="12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vertAlign val="subscript"/>
      <sz val="11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b/>
      <sz val="10"/>
      <color theme="1" tint="0.499984740745262"/>
      <name val="Times New Roman"/>
      <family val="1"/>
      <charset val="186"/>
    </font>
    <font>
      <i/>
      <sz val="10"/>
      <color theme="1"/>
      <name val="Times New Roman"/>
      <family val="1"/>
      <charset val="186"/>
    </font>
  </fonts>
  <fills count="4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3" applyNumberFormat="0" applyAlignment="0" applyProtection="0"/>
    <xf numFmtId="0" fontId="9" fillId="28" borderId="4" applyNumberFormat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3" applyNumberFormat="0" applyAlignment="0" applyProtection="0"/>
    <xf numFmtId="0" fontId="16" fillId="0" borderId="8" applyNumberFormat="0" applyFill="0" applyAlignment="0" applyProtection="0"/>
    <xf numFmtId="0" fontId="17" fillId="31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5" fillId="32" borderId="9" applyNumberFormat="0" applyFont="0" applyAlignment="0" applyProtection="0"/>
    <xf numFmtId="0" fontId="20" fillId="27" borderId="10" applyNumberFormat="0" applyAlignment="0" applyProtection="0"/>
    <xf numFmtId="9" fontId="5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4" fillId="0" borderId="0"/>
    <xf numFmtId="0" fontId="21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1" fillId="0" borderId="0"/>
  </cellStyleXfs>
  <cellXfs count="122">
    <xf numFmtId="0" fontId="0" fillId="0" borderId="0" xfId="0"/>
    <xf numFmtId="0" fontId="23" fillId="0" borderId="0" xfId="0" applyFont="1"/>
    <xf numFmtId="0" fontId="23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0" fontId="2" fillId="33" borderId="1" xfId="0" applyFont="1" applyFill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10" fontId="3" fillId="0" borderId="1" xfId="42" applyNumberFormat="1" applyFont="1" applyBorder="1" applyAlignment="1">
      <alignment horizontal="right" vertical="center" wrapText="1"/>
    </xf>
    <xf numFmtId="10" fontId="2" fillId="0" borderId="1" xfId="42" applyNumberFormat="1" applyFont="1" applyBorder="1" applyAlignment="1">
      <alignment horizontal="right" vertical="center" wrapText="1"/>
    </xf>
    <xf numFmtId="4" fontId="2" fillId="33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4" fillId="0" borderId="1" xfId="0" applyFont="1" applyBorder="1" applyAlignment="1">
      <alignment horizontal="center" vertical="center" wrapText="1"/>
    </xf>
    <xf numFmtId="4" fontId="25" fillId="0" borderId="1" xfId="0" applyNumberFormat="1" applyFont="1" applyBorder="1" applyAlignment="1">
      <alignment horizontal="right" vertical="center"/>
    </xf>
    <xf numFmtId="0" fontId="25" fillId="0" borderId="1" xfId="0" applyFont="1" applyBorder="1" applyAlignment="1">
      <alignment vertical="center" wrapText="1"/>
    </xf>
    <xf numFmtId="9" fontId="2" fillId="33" borderId="1" xfId="42" applyFont="1" applyFill="1" applyBorder="1" applyAlignment="1">
      <alignment horizontal="center" vertical="center" wrapText="1"/>
    </xf>
    <xf numFmtId="9" fontId="23" fillId="0" borderId="0" xfId="0" applyNumberFormat="1" applyFont="1"/>
    <xf numFmtId="164" fontId="25" fillId="0" borderId="1" xfId="42" applyNumberFormat="1" applyFont="1" applyBorder="1" applyAlignment="1">
      <alignment horizontal="right" vertical="center"/>
    </xf>
    <xf numFmtId="0" fontId="3" fillId="36" borderId="2" xfId="0" applyFont="1" applyFill="1" applyBorder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26" fillId="0" borderId="0" xfId="0" applyFont="1"/>
    <xf numFmtId="0" fontId="25" fillId="0" borderId="0" xfId="0" applyFont="1"/>
    <xf numFmtId="165" fontId="3" fillId="35" borderId="1" xfId="42" applyNumberFormat="1" applyFont="1" applyFill="1" applyBorder="1"/>
    <xf numFmtId="165" fontId="26" fillId="37" borderId="1" xfId="42" applyNumberFormat="1" applyFont="1" applyFill="1" applyBorder="1"/>
    <xf numFmtId="165" fontId="29" fillId="0" borderId="1" xfId="42" applyNumberFormat="1" applyFont="1" applyBorder="1"/>
    <xf numFmtId="4" fontId="3" fillId="0" borderId="0" xfId="0" applyNumberFormat="1" applyFont="1" applyAlignment="1">
      <alignment horizontal="right" vertical="center" wrapText="1"/>
    </xf>
    <xf numFmtId="10" fontId="3" fillId="0" borderId="0" xfId="42" applyNumberFormat="1" applyFont="1" applyBorder="1" applyAlignment="1">
      <alignment horizontal="right" vertical="center" wrapText="1"/>
    </xf>
    <xf numFmtId="0" fontId="23" fillId="0" borderId="0" xfId="0" applyFont="1" applyAlignment="1">
      <alignment wrapText="1"/>
    </xf>
    <xf numFmtId="0" fontId="2" fillId="38" borderId="1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horizontal="center" vertical="center" wrapText="1"/>
    </xf>
    <xf numFmtId="0" fontId="2" fillId="38" borderId="1" xfId="0" applyFont="1" applyFill="1" applyBorder="1" applyAlignment="1">
      <alignment horizontal="center" vertical="center" wrapText="1"/>
    </xf>
    <xf numFmtId="3" fontId="2" fillId="33" borderId="1" xfId="0" applyNumberFormat="1" applyFont="1" applyFill="1" applyBorder="1" applyAlignment="1">
      <alignment horizontal="center" vertical="center" wrapText="1"/>
    </xf>
    <xf numFmtId="0" fontId="34" fillId="0" borderId="0" xfId="0" applyFont="1"/>
    <xf numFmtId="0" fontId="2" fillId="38" borderId="1" xfId="0" applyFont="1" applyFill="1" applyBorder="1" applyAlignment="1">
      <alignment horizontal="right" vertical="center" wrapText="1"/>
    </xf>
    <xf numFmtId="3" fontId="2" fillId="38" borderId="1" xfId="0" applyNumberFormat="1" applyFont="1" applyFill="1" applyBorder="1" applyAlignment="1">
      <alignment horizontal="right" vertical="center" wrapText="1"/>
    </xf>
    <xf numFmtId="3" fontId="2" fillId="34" borderId="1" xfId="0" applyNumberFormat="1" applyFont="1" applyFill="1" applyBorder="1" applyAlignment="1">
      <alignment horizontal="right" vertical="center" wrapText="1"/>
    </xf>
    <xf numFmtId="9" fontId="2" fillId="34" borderId="1" xfId="42" applyFont="1" applyFill="1" applyBorder="1" applyAlignment="1">
      <alignment horizontal="right" vertical="center" wrapText="1"/>
    </xf>
    <xf numFmtId="0" fontId="2" fillId="34" borderId="1" xfId="0" applyFont="1" applyFill="1" applyBorder="1" applyAlignment="1">
      <alignment horizontal="right" vertical="center" wrapText="1"/>
    </xf>
    <xf numFmtId="0" fontId="28" fillId="0" borderId="0" xfId="0" applyFont="1" applyAlignment="1">
      <alignment vertical="center"/>
    </xf>
    <xf numFmtId="0" fontId="30" fillId="0" borderId="0" xfId="0" applyFont="1"/>
    <xf numFmtId="0" fontId="28" fillId="38" borderId="1" xfId="0" applyFont="1" applyFill="1" applyBorder="1" applyAlignment="1">
      <alignment vertical="center" wrapText="1"/>
    </xf>
    <xf numFmtId="0" fontId="28" fillId="38" borderId="1" xfId="0" applyFont="1" applyFill="1" applyBorder="1" applyAlignment="1">
      <alignment horizontal="center" vertical="center" wrapText="1"/>
    </xf>
    <xf numFmtId="0" fontId="30" fillId="38" borderId="1" xfId="0" applyFont="1" applyFill="1" applyBorder="1" applyAlignment="1">
      <alignment horizontal="center" vertical="center" wrapText="1"/>
    </xf>
    <xf numFmtId="3" fontId="30" fillId="0" borderId="1" xfId="0" applyNumberFormat="1" applyFont="1" applyBorder="1" applyAlignment="1">
      <alignment horizontal="right" vertical="center" wrapText="1"/>
    </xf>
    <xf numFmtId="0" fontId="30" fillId="0" borderId="1" xfId="0" applyFont="1" applyBorder="1" applyAlignment="1">
      <alignment vertical="center" wrapText="1"/>
    </xf>
    <xf numFmtId="166" fontId="30" fillId="0" borderId="1" xfId="0" applyNumberFormat="1" applyFont="1" applyBorder="1" applyAlignment="1">
      <alignment horizontal="right" vertical="center" wrapText="1"/>
    </xf>
    <xf numFmtId="0" fontId="30" fillId="38" borderId="1" xfId="0" applyFont="1" applyFill="1" applyBorder="1" applyAlignment="1">
      <alignment horizontal="left" vertical="center" wrapText="1"/>
    </xf>
    <xf numFmtId="167" fontId="30" fillId="0" borderId="1" xfId="0" applyNumberFormat="1" applyFont="1" applyBorder="1" applyAlignment="1">
      <alignment horizontal="right" vertical="center" wrapText="1"/>
    </xf>
    <xf numFmtId="167" fontId="23" fillId="38" borderId="1" xfId="0" applyNumberFormat="1" applyFont="1" applyFill="1" applyBorder="1" applyAlignment="1">
      <alignment horizontal="right" vertical="center" wrapText="1"/>
    </xf>
    <xf numFmtId="0" fontId="23" fillId="41" borderId="0" xfId="0" applyFont="1" applyFill="1"/>
    <xf numFmtId="0" fontId="23" fillId="42" borderId="0" xfId="0" applyFont="1" applyFill="1"/>
    <xf numFmtId="0" fontId="23" fillId="38" borderId="0" xfId="0" applyFont="1" applyFill="1"/>
    <xf numFmtId="0" fontId="19" fillId="0" borderId="0" xfId="47" applyFont="1"/>
    <xf numFmtId="0" fontId="1" fillId="40" borderId="26" xfId="47" applyFill="1" applyBorder="1" applyAlignment="1">
      <alignment horizontal="center" vertical="center" wrapText="1"/>
    </xf>
    <xf numFmtId="0" fontId="1" fillId="40" borderId="27" xfId="47" applyFill="1" applyBorder="1" applyAlignment="1">
      <alignment horizontal="center" vertical="center" wrapText="1"/>
    </xf>
    <xf numFmtId="0" fontId="1" fillId="40" borderId="28" xfId="47" applyFill="1" applyBorder="1" applyAlignment="1">
      <alignment horizontal="center" vertical="center" wrapText="1"/>
    </xf>
    <xf numFmtId="0" fontId="1" fillId="40" borderId="29" xfId="47" applyFill="1" applyBorder="1" applyAlignment="1">
      <alignment horizontal="center" vertical="center" wrapText="1"/>
    </xf>
    <xf numFmtId="0" fontId="1" fillId="33" borderId="27" xfId="47" applyFill="1" applyBorder="1" applyAlignment="1">
      <alignment horizontal="center" vertical="center" wrapText="1"/>
    </xf>
    <xf numFmtId="0" fontId="1" fillId="0" borderId="30" xfId="47" applyBorder="1" applyAlignment="1">
      <alignment horizontal="left" wrapText="1"/>
    </xf>
    <xf numFmtId="0" fontId="1" fillId="0" borderId="31" xfId="47" applyBorder="1" applyAlignment="1">
      <alignment horizontal="center" vertical="center"/>
    </xf>
    <xf numFmtId="0" fontId="1" fillId="0" borderId="32" xfId="47" applyBorder="1" applyAlignment="1">
      <alignment horizontal="center" vertical="center"/>
    </xf>
    <xf numFmtId="0" fontId="1" fillId="0" borderId="2" xfId="47" applyBorder="1" applyAlignment="1">
      <alignment vertical="center"/>
    </xf>
    <xf numFmtId="0" fontId="19" fillId="0" borderId="2" xfId="47" applyFont="1" applyBorder="1" applyAlignment="1">
      <alignment horizontal="center"/>
    </xf>
    <xf numFmtId="3" fontId="19" fillId="0" borderId="33" xfId="47" applyNumberFormat="1" applyFont="1" applyBorder="1" applyAlignment="1">
      <alignment horizontal="right"/>
    </xf>
    <xf numFmtId="0" fontId="19" fillId="0" borderId="32" xfId="47" applyFont="1" applyBorder="1"/>
    <xf numFmtId="0" fontId="19" fillId="0" borderId="34" xfId="47" applyFont="1" applyBorder="1" applyAlignment="1">
      <alignment horizontal="center"/>
    </xf>
    <xf numFmtId="3" fontId="38" fillId="0" borderId="30" xfId="47" applyNumberFormat="1" applyFont="1" applyBorder="1" applyAlignment="1">
      <alignment horizontal="right"/>
    </xf>
    <xf numFmtId="168" fontId="38" fillId="0" borderId="30" xfId="47" applyNumberFormat="1" applyFont="1" applyBorder="1" applyAlignment="1">
      <alignment horizontal="right"/>
    </xf>
    <xf numFmtId="0" fontId="1" fillId="0" borderId="35" xfId="47" applyBorder="1" applyAlignment="1">
      <alignment horizontal="left" wrapText="1"/>
    </xf>
    <xf numFmtId="0" fontId="1" fillId="0" borderId="36" xfId="47" applyBorder="1" applyAlignment="1">
      <alignment horizontal="center" vertical="center"/>
    </xf>
    <xf numFmtId="0" fontId="1" fillId="0" borderId="37" xfId="47" applyBorder="1" applyAlignment="1">
      <alignment horizontal="center" vertical="center"/>
    </xf>
    <xf numFmtId="0" fontId="1" fillId="0" borderId="1" xfId="47" applyBorder="1" applyAlignment="1">
      <alignment vertical="center"/>
    </xf>
    <xf numFmtId="0" fontId="19" fillId="0" borderId="1" xfId="47" applyFont="1" applyBorder="1" applyAlignment="1">
      <alignment horizontal="center"/>
    </xf>
    <xf numFmtId="3" fontId="19" fillId="0" borderId="38" xfId="47" applyNumberFormat="1" applyFont="1" applyBorder="1" applyAlignment="1">
      <alignment horizontal="right"/>
    </xf>
    <xf numFmtId="0" fontId="19" fillId="0" borderId="37" xfId="47" applyFont="1" applyBorder="1"/>
    <xf numFmtId="3" fontId="38" fillId="0" borderId="35" xfId="47" applyNumberFormat="1" applyFont="1" applyBorder="1" applyAlignment="1">
      <alignment horizontal="right"/>
    </xf>
    <xf numFmtId="168" fontId="38" fillId="0" borderId="35" xfId="47" applyNumberFormat="1" applyFont="1" applyBorder="1" applyAlignment="1">
      <alignment horizontal="right"/>
    </xf>
    <xf numFmtId="0" fontId="19" fillId="0" borderId="12" xfId="47" applyFont="1" applyBorder="1" applyAlignment="1">
      <alignment horizontal="center"/>
    </xf>
    <xf numFmtId="0" fontId="38" fillId="43" borderId="12" xfId="47" applyFont="1" applyFill="1" applyBorder="1"/>
    <xf numFmtId="0" fontId="19" fillId="43" borderId="13" xfId="47" applyFont="1" applyFill="1" applyBorder="1"/>
    <xf numFmtId="0" fontId="38" fillId="43" borderId="13" xfId="47" applyFont="1" applyFill="1" applyBorder="1" applyAlignment="1">
      <alignment horizontal="right" vertical="center"/>
    </xf>
    <xf numFmtId="0" fontId="38" fillId="43" borderId="14" xfId="47" applyFont="1" applyFill="1" applyBorder="1" applyAlignment="1">
      <alignment horizontal="right" vertical="center"/>
    </xf>
    <xf numFmtId="0" fontId="38" fillId="44" borderId="12" xfId="47" applyFont="1" applyFill="1" applyBorder="1" applyAlignment="1">
      <alignment horizontal="center"/>
    </xf>
    <xf numFmtId="0" fontId="38" fillId="43" borderId="12" xfId="47" applyFont="1" applyFill="1" applyBorder="1" applyAlignment="1">
      <alignment horizontal="center"/>
    </xf>
    <xf numFmtId="0" fontId="38" fillId="43" borderId="14" xfId="47" applyFont="1" applyFill="1" applyBorder="1" applyAlignment="1">
      <alignment horizontal="center"/>
    </xf>
    <xf numFmtId="3" fontId="38" fillId="44" borderId="14" xfId="47" applyNumberFormat="1" applyFont="1" applyFill="1" applyBorder="1"/>
    <xf numFmtId="0" fontId="19" fillId="43" borderId="1" xfId="47" applyFont="1" applyFill="1" applyBorder="1"/>
    <xf numFmtId="0" fontId="38" fillId="44" borderId="12" xfId="47" applyFont="1" applyFill="1" applyBorder="1"/>
    <xf numFmtId="0" fontId="38" fillId="43" borderId="13" xfId="47" applyFont="1" applyFill="1" applyBorder="1" applyAlignment="1">
      <alignment horizontal="center"/>
    </xf>
    <xf numFmtId="0" fontId="38" fillId="44" borderId="1" xfId="47" applyFont="1" applyFill="1" applyBorder="1"/>
    <xf numFmtId="0" fontId="38" fillId="0" borderId="0" xfId="47" applyFont="1"/>
    <xf numFmtId="0" fontId="38" fillId="0" borderId="0" xfId="47" applyFont="1" applyAlignment="1">
      <alignment horizontal="right" vertical="center" wrapText="1"/>
    </xf>
    <xf numFmtId="0" fontId="40" fillId="0" borderId="0" xfId="47" applyFont="1" applyAlignment="1">
      <alignment horizontal="center"/>
    </xf>
    <xf numFmtId="0" fontId="1" fillId="0" borderId="0" xfId="47"/>
    <xf numFmtId="0" fontId="41" fillId="0" borderId="0" xfId="0" applyFont="1" applyAlignment="1">
      <alignment vertical="center" wrapText="1"/>
    </xf>
    <xf numFmtId="4" fontId="41" fillId="0" borderId="0" xfId="0" applyNumberFormat="1" applyFont="1" applyAlignment="1">
      <alignment horizontal="right" vertical="center" wrapText="1"/>
    </xf>
    <xf numFmtId="10" fontId="41" fillId="0" borderId="0" xfId="42" applyNumberFormat="1" applyFont="1" applyBorder="1" applyAlignment="1">
      <alignment horizontal="right" vertical="center" wrapText="1"/>
    </xf>
    <xf numFmtId="0" fontId="31" fillId="37" borderId="1" xfId="0" applyFont="1" applyFill="1" applyBorder="1" applyAlignment="1">
      <alignment horizontal="left"/>
    </xf>
    <xf numFmtId="0" fontId="3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5" fillId="36" borderId="12" xfId="0" applyFont="1" applyFill="1" applyBorder="1" applyAlignment="1">
      <alignment horizontal="left"/>
    </xf>
    <xf numFmtId="0" fontId="25" fillId="36" borderId="13" xfId="0" applyFont="1" applyFill="1" applyBorder="1" applyAlignment="1">
      <alignment horizontal="left"/>
    </xf>
    <xf numFmtId="0" fontId="25" fillId="36" borderId="14" xfId="0" applyFont="1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29" fillId="0" borderId="1" xfId="0" applyFont="1" applyBorder="1" applyAlignment="1">
      <alignment horizontal="left"/>
    </xf>
    <xf numFmtId="0" fontId="38" fillId="40" borderId="18" xfId="47" applyFont="1" applyFill="1" applyBorder="1" applyAlignment="1">
      <alignment horizontal="center" vertical="center" wrapText="1"/>
    </xf>
    <xf numFmtId="0" fontId="38" fillId="40" borderId="24" xfId="47" applyFont="1" applyFill="1" applyBorder="1" applyAlignment="1">
      <alignment horizontal="center" vertical="center" wrapText="1"/>
    </xf>
    <xf numFmtId="0" fontId="38" fillId="40" borderId="19" xfId="47" applyFont="1" applyFill="1" applyBorder="1" applyAlignment="1">
      <alignment horizontal="center" vertical="center" wrapText="1"/>
    </xf>
    <xf numFmtId="0" fontId="38" fillId="40" borderId="25" xfId="47" applyFont="1" applyFill="1" applyBorder="1" applyAlignment="1">
      <alignment horizontal="center" vertical="center" wrapText="1"/>
    </xf>
    <xf numFmtId="0" fontId="38" fillId="40" borderId="20" xfId="47" applyFont="1" applyFill="1" applyBorder="1" applyAlignment="1">
      <alignment horizontal="center"/>
    </xf>
    <xf numFmtId="0" fontId="38" fillId="40" borderId="21" xfId="47" applyFont="1" applyFill="1" applyBorder="1" applyAlignment="1">
      <alignment horizontal="center"/>
    </xf>
    <xf numFmtId="0" fontId="38" fillId="40" borderId="22" xfId="47" applyFont="1" applyFill="1" applyBorder="1" applyAlignment="1">
      <alignment horizontal="center"/>
    </xf>
    <xf numFmtId="0" fontId="38" fillId="40" borderId="23" xfId="47" applyFont="1" applyFill="1" applyBorder="1" applyAlignment="1">
      <alignment horizontal="center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</cellXfs>
  <cellStyles count="48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3" xfId="38" xr:uid="{00000000-0005-0000-0000-000026000000}"/>
    <cellStyle name="Normal 4" xfId="39" xr:uid="{00000000-0005-0000-0000-000027000000}"/>
    <cellStyle name="Normal 5" xfId="47" xr:uid="{18E74DE6-6FD1-43BD-A5B3-6DBBCE0F919E}"/>
    <cellStyle name="Note 2" xfId="40" xr:uid="{00000000-0005-0000-0000-000028000000}"/>
    <cellStyle name="Output 2" xfId="41" xr:uid="{00000000-0005-0000-0000-000029000000}"/>
    <cellStyle name="Percent" xfId="42" builtinId="5"/>
    <cellStyle name="Percent 2" xfId="43" xr:uid="{00000000-0005-0000-0000-00002B000000}"/>
    <cellStyle name="Standard_HWB Kurzverf. Formular" xfId="44" xr:uid="{00000000-0005-0000-0000-00002C000000}"/>
    <cellStyle name="Total 2" xfId="45" xr:uid="{00000000-0005-0000-0000-00002D000000}"/>
    <cellStyle name="Warning Text 2" xfId="46" xr:uid="{00000000-0005-0000-0000-00002E000000}"/>
  </cellStyles>
  <dxfs count="4">
    <dxf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tabColor rgb="FFFF0000"/>
  </sheetPr>
  <dimension ref="A1:N51"/>
  <sheetViews>
    <sheetView tabSelected="1" workbookViewId="0">
      <selection activeCell="D2" sqref="D2:H2"/>
    </sheetView>
  </sheetViews>
  <sheetFormatPr defaultColWidth="0" defaultRowHeight="15.75" customHeight="1" zeroHeight="1" x14ac:dyDescent="0.25"/>
  <cols>
    <col min="1" max="1" width="19.375" customWidth="1"/>
    <col min="2" max="2" width="19.5" customWidth="1"/>
    <col min="3" max="3" width="22" customWidth="1"/>
    <col min="4" max="4" width="15" customWidth="1"/>
    <col min="5" max="8" width="9" customWidth="1"/>
    <col min="9" max="9" width="6.25" customWidth="1"/>
    <col min="10" max="14" width="0" hidden="1" customWidth="1"/>
    <col min="15" max="16384" width="9" hidden="1"/>
  </cols>
  <sheetData>
    <row r="1" spans="1:8" x14ac:dyDescent="0.25">
      <c r="A1" s="101" t="s">
        <v>71</v>
      </c>
      <c r="B1" s="101"/>
      <c r="C1" s="101"/>
      <c r="D1" s="102" t="s">
        <v>213</v>
      </c>
      <c r="E1" s="103"/>
      <c r="F1" s="103"/>
      <c r="G1" s="103"/>
      <c r="H1" s="104"/>
    </row>
    <row r="2" spans="1:8" x14ac:dyDescent="0.25">
      <c r="A2" s="101" t="s">
        <v>103</v>
      </c>
      <c r="B2" s="101"/>
      <c r="C2" s="101"/>
      <c r="D2" s="102" t="s">
        <v>118</v>
      </c>
      <c r="E2" s="103"/>
      <c r="F2" s="103"/>
      <c r="G2" s="103"/>
      <c r="H2" s="104"/>
    </row>
    <row r="3" spans="1:8" x14ac:dyDescent="0.25">
      <c r="A3" s="101" t="s">
        <v>75</v>
      </c>
      <c r="B3" s="101"/>
      <c r="C3" s="101"/>
      <c r="D3" s="19" t="s">
        <v>212</v>
      </c>
      <c r="E3" s="1"/>
      <c r="F3" s="1"/>
      <c r="G3" s="1"/>
      <c r="H3" s="1"/>
    </row>
    <row r="4" spans="1:8" x14ac:dyDescent="0.25">
      <c r="A4" s="101" t="s">
        <v>12</v>
      </c>
      <c r="B4" s="101"/>
      <c r="C4" s="101"/>
      <c r="D4" s="23">
        <v>0.7</v>
      </c>
      <c r="E4" s="1"/>
      <c r="F4" s="1"/>
      <c r="G4" s="1"/>
      <c r="H4" s="1"/>
    </row>
    <row r="5" spans="1:8" x14ac:dyDescent="0.25">
      <c r="A5" s="101" t="s">
        <v>72</v>
      </c>
      <c r="B5" s="101"/>
      <c r="C5" s="101"/>
      <c r="D5" s="24">
        <f>'5.2. tabula'!E4</f>
        <v>0.7</v>
      </c>
      <c r="E5" s="105" t="str">
        <f>IF(D5&gt;D6,"KĻŪDA - PĀRSNIEDZ MAKSIMĀLO LIKMI","")</f>
        <v/>
      </c>
      <c r="F5" s="106"/>
      <c r="G5" s="106"/>
      <c r="H5" s="106"/>
    </row>
    <row r="6" spans="1:8" x14ac:dyDescent="0.25">
      <c r="A6" s="107" t="s">
        <v>17</v>
      </c>
      <c r="B6" s="107"/>
      <c r="C6" s="107"/>
      <c r="D6" s="25">
        <v>0.7</v>
      </c>
      <c r="E6" s="1"/>
      <c r="F6" s="1"/>
      <c r="G6" s="1"/>
      <c r="H6" s="1"/>
    </row>
    <row r="7" spans="1:8" x14ac:dyDescent="0.25"/>
    <row r="8" spans="1:8" x14ac:dyDescent="0.25">
      <c r="A8" s="100" t="s">
        <v>99</v>
      </c>
      <c r="B8" s="100"/>
      <c r="C8" s="100"/>
      <c r="D8" s="99" t="str">
        <f>IF('5.1. tabula'!F6&gt;0.05,"KĻŪDA - PĀRSNIEDZ 5%","OK")</f>
        <v>OK</v>
      </c>
      <c r="E8" s="99"/>
      <c r="F8" s="99"/>
      <c r="G8" s="99"/>
      <c r="H8" s="99"/>
    </row>
    <row r="9" spans="1:8" x14ac:dyDescent="0.25">
      <c r="A9" s="100" t="s">
        <v>100</v>
      </c>
      <c r="B9" s="100"/>
      <c r="C9" s="100"/>
      <c r="D9" s="99" t="str">
        <f>IF(('5.1. tabula'!F39+'5.1. tabula'!F50+'5.1. tabula'!F72)&gt;0.07,"KĻŪDA - PĀRSNIEDZ 7%","OK")</f>
        <v>OK</v>
      </c>
      <c r="E9" s="99"/>
      <c r="F9" s="99"/>
      <c r="G9" s="99"/>
      <c r="H9" s="99"/>
    </row>
    <row r="10" spans="1:8" x14ac:dyDescent="0.25">
      <c r="A10" s="100" t="s">
        <v>101</v>
      </c>
      <c r="B10" s="100"/>
      <c r="C10" s="100"/>
      <c r="D10" s="99" t="str">
        <f>IF(('5.1. tabula'!F61)&gt;0.01,"KĻŪDA - PĀRSNIEDZ 1%","OK")</f>
        <v>OK</v>
      </c>
      <c r="E10" s="99"/>
      <c r="F10" s="99"/>
      <c r="G10" s="99"/>
      <c r="H10" s="99"/>
    </row>
    <row r="11" spans="1:8" x14ac:dyDescent="0.25">
      <c r="A11" s="100" t="s">
        <v>102</v>
      </c>
      <c r="B11" s="100"/>
      <c r="C11" s="100"/>
      <c r="D11" s="99" t="str">
        <f>IF(IF($D$3="NĒ",'5.1. tabula'!E94/('5.1. tabula'!$E$97-'5.1. tabula'!E94),'5.1. tabula'!D94/('5.1. tabula'!$D$97-'5.1. tabula'!D94))&gt;0.03,"KĻŪDA - PĀRSNIEDZ 3%","OK")</f>
        <v>OK</v>
      </c>
      <c r="E11" s="99"/>
      <c r="F11" s="99"/>
      <c r="G11" s="99"/>
      <c r="H11" s="99"/>
    </row>
    <row r="12" spans="1:8" x14ac:dyDescent="0.25">
      <c r="A12" s="100" t="s">
        <v>104</v>
      </c>
      <c r="B12" s="100"/>
      <c r="C12" s="100"/>
      <c r="D12" s="99" t="str">
        <f>IF(VLOOKUP(D2,A17:C19,3,FALSE)&lt;'5.2. tabula'!D4,"KĻŪDA - pārsniedz maksimāli iespējamo summu",IF(30000&gt;'5.2. tabula'!D4,"KĻŪDA - mazāk par minimālo iespējamo summu","OK"))</f>
        <v>OK</v>
      </c>
      <c r="E12" s="99"/>
      <c r="F12" s="99"/>
      <c r="G12" s="99"/>
      <c r="H12" s="99"/>
    </row>
    <row r="13" spans="1:8" x14ac:dyDescent="0.25">
      <c r="A13" s="1"/>
      <c r="B13" s="17"/>
      <c r="C13" s="1"/>
    </row>
    <row r="14" spans="1:8" x14ac:dyDescent="0.25">
      <c r="A14" s="1"/>
      <c r="B14" s="17"/>
      <c r="C14" s="1"/>
    </row>
    <row r="15" spans="1:8" x14ac:dyDescent="0.25">
      <c r="A15" s="1"/>
      <c r="B15" s="17"/>
      <c r="C15" s="1"/>
    </row>
    <row r="16" spans="1:8" x14ac:dyDescent="0.25"/>
    <row r="17" spans="1:3" ht="15.75" hidden="1" customHeight="1" x14ac:dyDescent="0.25">
      <c r="A17" t="s">
        <v>116</v>
      </c>
      <c r="B17">
        <v>30000</v>
      </c>
      <c r="C17">
        <v>300000</v>
      </c>
    </row>
    <row r="18" spans="1:3" ht="15.75" hidden="1" customHeight="1" x14ac:dyDescent="0.25">
      <c r="A18" t="s">
        <v>117</v>
      </c>
      <c r="B18">
        <v>30000</v>
      </c>
      <c r="C18">
        <v>1500000</v>
      </c>
    </row>
    <row r="19" spans="1:3" ht="15.75" hidden="1" customHeight="1" x14ac:dyDescent="0.25">
      <c r="A19" t="s">
        <v>118</v>
      </c>
      <c r="B19">
        <v>30000</v>
      </c>
      <c r="C19">
        <v>300000</v>
      </c>
    </row>
    <row r="49" ht="15.75" customHeight="1" x14ac:dyDescent="0.25"/>
    <row r="50" ht="15.75" customHeight="1" x14ac:dyDescent="0.25"/>
    <row r="51" ht="15.75" customHeight="1" x14ac:dyDescent="0.25"/>
  </sheetData>
  <mergeCells count="19">
    <mergeCell ref="A1:C1"/>
    <mergeCell ref="A8:C8"/>
    <mergeCell ref="D8:H8"/>
    <mergeCell ref="A9:C9"/>
    <mergeCell ref="D9:H9"/>
    <mergeCell ref="D1:H1"/>
    <mergeCell ref="A5:C5"/>
    <mergeCell ref="A4:C4"/>
    <mergeCell ref="E5:H5"/>
    <mergeCell ref="A2:C2"/>
    <mergeCell ref="D2:H2"/>
    <mergeCell ref="A3:C3"/>
    <mergeCell ref="A6:C6"/>
    <mergeCell ref="D11:H11"/>
    <mergeCell ref="A10:C10"/>
    <mergeCell ref="D10:H10"/>
    <mergeCell ref="A12:C12"/>
    <mergeCell ref="D12:H12"/>
    <mergeCell ref="A11:C11"/>
  </mergeCells>
  <conditionalFormatting sqref="D5">
    <cfRule type="expression" dxfId="3" priority="26">
      <formula>$D$5&lt;=$D$6</formula>
    </cfRule>
  </conditionalFormatting>
  <conditionalFormatting sqref="D8:H12">
    <cfRule type="expression" dxfId="2" priority="1">
      <formula>D8="OK"</formula>
    </cfRule>
  </conditionalFormatting>
  <conditionalFormatting sqref="E5">
    <cfRule type="expression" dxfId="1" priority="17">
      <formula>E5&lt;&gt;""</formula>
    </cfRule>
  </conditionalFormatting>
  <dataValidations count="2">
    <dataValidation type="list" allowBlank="1" showInputMessage="1" showErrorMessage="1" sqref="D3" xr:uid="{00000000-0002-0000-0000-000000000000}">
      <formula1>"JĀ,NĒ"</formula1>
    </dataValidation>
    <dataValidation type="list" allowBlank="1" showInputMessage="1" showErrorMessage="1" sqref="D2:H2" xr:uid="{00000000-0002-0000-0000-000001000000}">
      <formula1>"atjaunojamos energoresursus izmantojoša viedā pilsētvides tehnoloģija,energoefektivitātes pasākumus veicinoša viedā pilsētvides tehnoloģija,abas aktivitātes vienlaicīgi"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377B4-8F90-4A9A-8A5E-F6C89DB931E4}">
  <sheetPr>
    <tabColor theme="6" tint="0.59999389629810485"/>
  </sheetPr>
  <dimension ref="A1:V52"/>
  <sheetViews>
    <sheetView workbookViewId="0">
      <pane xSplit="1" ySplit="2" topLeftCell="B3" activePane="bottomRight" state="frozenSplit"/>
      <selection pane="topRight" activeCell="D1" sqref="D1"/>
      <selection pane="bottomLeft" activeCell="A4" sqref="A4"/>
      <selection pane="bottomRight" activeCell="A51" sqref="A51:XFD69"/>
    </sheetView>
  </sheetViews>
  <sheetFormatPr defaultColWidth="7.625" defaultRowHeight="15" x14ac:dyDescent="0.25"/>
  <cols>
    <col min="1" max="1" width="22.875" style="54" customWidth="1"/>
    <col min="2" max="2" width="13.125" style="54" customWidth="1"/>
    <col min="3" max="3" width="18.5" style="54" customWidth="1"/>
    <col min="4" max="4" width="15" style="54" customWidth="1"/>
    <col min="5" max="5" width="11.25" style="54" customWidth="1"/>
    <col min="6" max="6" width="6.25" style="54" customWidth="1"/>
    <col min="7" max="8" width="9.875" style="54" customWidth="1"/>
    <col min="9" max="9" width="11.625" style="54" customWidth="1"/>
    <col min="10" max="10" width="18.5" style="54" customWidth="1"/>
    <col min="11" max="11" width="6.25" style="54" customWidth="1"/>
    <col min="12" max="13" width="9.875" style="54" customWidth="1"/>
    <col min="14" max="14" width="13.375" style="54" customWidth="1"/>
    <col min="15" max="15" width="12.625" style="54" customWidth="1"/>
    <col min="16" max="16" width="11.625" style="54" customWidth="1"/>
    <col min="17" max="18" width="14.875" style="54" customWidth="1"/>
    <col min="19" max="19" width="7.625" style="54"/>
    <col min="20" max="21" width="11.125" style="54" customWidth="1"/>
    <col min="22" max="16384" width="7.625" style="54"/>
  </cols>
  <sheetData>
    <row r="1" spans="1:21" ht="16.5" customHeight="1" thickBot="1" x14ac:dyDescent="0.3">
      <c r="A1" s="108" t="s">
        <v>186</v>
      </c>
      <c r="B1" s="110" t="s">
        <v>187</v>
      </c>
      <c r="C1" s="112" t="s">
        <v>188</v>
      </c>
      <c r="D1" s="113"/>
      <c r="E1" s="113"/>
      <c r="F1" s="113"/>
      <c r="G1" s="113"/>
      <c r="H1" s="113"/>
      <c r="I1" s="114"/>
      <c r="J1" s="112" t="s">
        <v>189</v>
      </c>
      <c r="K1" s="113"/>
      <c r="L1" s="113"/>
      <c r="M1" s="113"/>
      <c r="N1" s="115"/>
      <c r="O1" s="115"/>
      <c r="P1" s="114"/>
      <c r="Q1" s="108" t="s">
        <v>190</v>
      </c>
      <c r="R1" s="108" t="s">
        <v>191</v>
      </c>
    </row>
    <row r="2" spans="1:21" ht="75.75" thickBot="1" x14ac:dyDescent="0.3">
      <c r="A2" s="109"/>
      <c r="B2" s="111"/>
      <c r="C2" s="55" t="s">
        <v>192</v>
      </c>
      <c r="D2" s="56" t="s">
        <v>193</v>
      </c>
      <c r="E2" s="56" t="s">
        <v>194</v>
      </c>
      <c r="F2" s="56" t="s">
        <v>195</v>
      </c>
      <c r="G2" s="56" t="s">
        <v>196</v>
      </c>
      <c r="H2" s="56" t="s">
        <v>197</v>
      </c>
      <c r="I2" s="57" t="s">
        <v>198</v>
      </c>
      <c r="J2" s="55" t="s">
        <v>192</v>
      </c>
      <c r="K2" s="56" t="s">
        <v>195</v>
      </c>
      <c r="L2" s="56" t="s">
        <v>196</v>
      </c>
      <c r="M2" s="56" t="s">
        <v>197</v>
      </c>
      <c r="N2" s="58" t="s">
        <v>199</v>
      </c>
      <c r="O2" s="58" t="s">
        <v>200</v>
      </c>
      <c r="P2" s="57" t="s">
        <v>198</v>
      </c>
      <c r="Q2" s="109"/>
      <c r="R2" s="109"/>
      <c r="T2" s="59" t="s">
        <v>201</v>
      </c>
      <c r="U2" s="59" t="s">
        <v>201</v>
      </c>
    </row>
    <row r="3" spans="1:21" x14ac:dyDescent="0.25">
      <c r="A3" s="60" t="s">
        <v>202</v>
      </c>
      <c r="B3" s="61" t="s">
        <v>203</v>
      </c>
      <c r="C3" s="62" t="s">
        <v>204</v>
      </c>
      <c r="D3" s="63" t="s">
        <v>205</v>
      </c>
      <c r="E3" s="64">
        <v>4000</v>
      </c>
      <c r="F3" s="64">
        <v>333</v>
      </c>
      <c r="G3" s="64">
        <v>225</v>
      </c>
      <c r="H3" s="64">
        <v>25</v>
      </c>
      <c r="I3" s="65">
        <f>E3*(G3+H3)*F3*0.001</f>
        <v>333000</v>
      </c>
      <c r="J3" s="66" t="s">
        <v>206</v>
      </c>
      <c r="K3" s="64">
        <v>333</v>
      </c>
      <c r="L3" s="64">
        <v>99.166600000000003</v>
      </c>
      <c r="M3" s="64">
        <v>5</v>
      </c>
      <c r="N3" s="67">
        <v>1000</v>
      </c>
      <c r="O3" s="67">
        <v>0.8</v>
      </c>
      <c r="P3" s="65">
        <f>E3*(L3+M3)*K3*0.001-(L3+M3)*K3*0.001*N3*O3</f>
        <v>110999.92896000003</v>
      </c>
      <c r="Q3" s="68">
        <f t="shared" ref="Q3:Q50" si="0">I3-P3</f>
        <v>222000.07103999995</v>
      </c>
      <c r="R3" s="69">
        <f>Q3*0.109*0.001</f>
        <v>24.198007743359994</v>
      </c>
      <c r="T3" s="54">
        <f>G3*F3</f>
        <v>74925</v>
      </c>
      <c r="U3" s="54">
        <f>L3*K3</f>
        <v>33022.477800000001</v>
      </c>
    </row>
    <row r="4" spans="1:21" x14ac:dyDescent="0.25">
      <c r="A4" s="70"/>
      <c r="B4" s="71"/>
      <c r="C4" s="72"/>
      <c r="D4" s="73" t="s">
        <v>207</v>
      </c>
      <c r="E4" s="64"/>
      <c r="F4" s="74"/>
      <c r="G4" s="74"/>
      <c r="H4" s="74"/>
      <c r="I4" s="75">
        <f t="shared" ref="I4:I50" si="1">E4*(G4+H4)*F4*0.001</f>
        <v>0</v>
      </c>
      <c r="J4" s="76"/>
      <c r="K4" s="74"/>
      <c r="L4" s="74"/>
      <c r="M4" s="74"/>
      <c r="N4" s="67"/>
      <c r="O4" s="67"/>
      <c r="P4" s="75">
        <f t="shared" ref="P4:P50" si="2">E4*(L4+M4)*K4*0.001-(L4+M4)*K4*0.001*N4*O4</f>
        <v>0</v>
      </c>
      <c r="Q4" s="77">
        <f t="shared" si="0"/>
        <v>0</v>
      </c>
      <c r="R4" s="78">
        <f t="shared" ref="R4:R50" si="3">Q4*0.109*0.001</f>
        <v>0</v>
      </c>
      <c r="T4" s="54">
        <f t="shared" ref="T4:T50" si="4">G4*F4</f>
        <v>0</v>
      </c>
      <c r="U4" s="54">
        <f t="shared" ref="U4:U50" si="5">L4*K4</f>
        <v>0</v>
      </c>
    </row>
    <row r="5" spans="1:21" x14ac:dyDescent="0.25">
      <c r="A5" s="70"/>
      <c r="B5" s="71"/>
      <c r="C5" s="72"/>
      <c r="D5" s="73" t="s">
        <v>207</v>
      </c>
      <c r="E5" s="64"/>
      <c r="F5" s="74"/>
      <c r="G5" s="74"/>
      <c r="H5" s="74"/>
      <c r="I5" s="75">
        <f t="shared" si="1"/>
        <v>0</v>
      </c>
      <c r="J5" s="76"/>
      <c r="K5" s="74"/>
      <c r="L5" s="74"/>
      <c r="M5" s="74"/>
      <c r="N5" s="67"/>
      <c r="O5" s="67"/>
      <c r="P5" s="75">
        <f t="shared" si="2"/>
        <v>0</v>
      </c>
      <c r="Q5" s="77">
        <f t="shared" si="0"/>
        <v>0</v>
      </c>
      <c r="R5" s="78">
        <f t="shared" si="3"/>
        <v>0</v>
      </c>
      <c r="T5" s="54">
        <f t="shared" si="4"/>
        <v>0</v>
      </c>
      <c r="U5" s="54">
        <f t="shared" si="5"/>
        <v>0</v>
      </c>
    </row>
    <row r="6" spans="1:21" x14ac:dyDescent="0.25">
      <c r="A6" s="70"/>
      <c r="B6" s="71"/>
      <c r="C6" s="72"/>
      <c r="D6" s="73" t="s">
        <v>207</v>
      </c>
      <c r="E6" s="64"/>
      <c r="F6" s="74"/>
      <c r="G6" s="74"/>
      <c r="H6" s="74"/>
      <c r="I6" s="75">
        <f t="shared" si="1"/>
        <v>0</v>
      </c>
      <c r="J6" s="76"/>
      <c r="K6" s="74"/>
      <c r="L6" s="74"/>
      <c r="M6" s="74"/>
      <c r="N6" s="67"/>
      <c r="O6" s="67"/>
      <c r="P6" s="75">
        <f t="shared" si="2"/>
        <v>0</v>
      </c>
      <c r="Q6" s="77">
        <f t="shared" si="0"/>
        <v>0</v>
      </c>
      <c r="R6" s="78">
        <f t="shared" si="3"/>
        <v>0</v>
      </c>
      <c r="T6" s="54">
        <f t="shared" si="4"/>
        <v>0</v>
      </c>
      <c r="U6" s="54">
        <f t="shared" si="5"/>
        <v>0</v>
      </c>
    </row>
    <row r="7" spans="1:21" x14ac:dyDescent="0.25">
      <c r="A7" s="70"/>
      <c r="B7" s="71"/>
      <c r="C7" s="72"/>
      <c r="D7" s="73" t="s">
        <v>207</v>
      </c>
      <c r="E7" s="64"/>
      <c r="F7" s="74"/>
      <c r="G7" s="74"/>
      <c r="H7" s="74"/>
      <c r="I7" s="75">
        <f t="shared" si="1"/>
        <v>0</v>
      </c>
      <c r="J7" s="76"/>
      <c r="K7" s="74"/>
      <c r="L7" s="74"/>
      <c r="M7" s="74"/>
      <c r="N7" s="67"/>
      <c r="O7" s="67"/>
      <c r="P7" s="75">
        <f t="shared" si="2"/>
        <v>0</v>
      </c>
      <c r="Q7" s="77">
        <f t="shared" si="0"/>
        <v>0</v>
      </c>
      <c r="R7" s="78">
        <f t="shared" si="3"/>
        <v>0</v>
      </c>
      <c r="T7" s="54">
        <f t="shared" si="4"/>
        <v>0</v>
      </c>
      <c r="U7" s="54">
        <f t="shared" si="5"/>
        <v>0</v>
      </c>
    </row>
    <row r="8" spans="1:21" x14ac:dyDescent="0.25">
      <c r="A8" s="70"/>
      <c r="B8" s="71"/>
      <c r="C8" s="72"/>
      <c r="D8" s="73" t="s">
        <v>207</v>
      </c>
      <c r="E8" s="64"/>
      <c r="F8" s="74"/>
      <c r="G8" s="74"/>
      <c r="H8" s="74"/>
      <c r="I8" s="75">
        <f t="shared" si="1"/>
        <v>0</v>
      </c>
      <c r="J8" s="76"/>
      <c r="K8" s="74"/>
      <c r="L8" s="74"/>
      <c r="M8" s="74"/>
      <c r="N8" s="79"/>
      <c r="O8" s="79"/>
      <c r="P8" s="75">
        <f t="shared" si="2"/>
        <v>0</v>
      </c>
      <c r="Q8" s="77">
        <f t="shared" si="0"/>
        <v>0</v>
      </c>
      <c r="R8" s="78">
        <f t="shared" si="3"/>
        <v>0</v>
      </c>
      <c r="T8" s="54">
        <f t="shared" si="4"/>
        <v>0</v>
      </c>
      <c r="U8" s="54">
        <f t="shared" si="5"/>
        <v>0</v>
      </c>
    </row>
    <row r="9" spans="1:21" x14ac:dyDescent="0.25">
      <c r="A9" s="70"/>
      <c r="B9" s="71"/>
      <c r="C9" s="72"/>
      <c r="D9" s="73" t="s">
        <v>207</v>
      </c>
      <c r="E9" s="64"/>
      <c r="F9" s="74"/>
      <c r="G9" s="74"/>
      <c r="H9" s="74"/>
      <c r="I9" s="75">
        <f t="shared" si="1"/>
        <v>0</v>
      </c>
      <c r="J9" s="76"/>
      <c r="K9" s="74"/>
      <c r="L9" s="74"/>
      <c r="M9" s="74"/>
      <c r="N9" s="79"/>
      <c r="O9" s="79"/>
      <c r="P9" s="75">
        <f t="shared" si="2"/>
        <v>0</v>
      </c>
      <c r="Q9" s="77">
        <f t="shared" si="0"/>
        <v>0</v>
      </c>
      <c r="R9" s="78">
        <f t="shared" si="3"/>
        <v>0</v>
      </c>
      <c r="T9" s="54">
        <f t="shared" si="4"/>
        <v>0</v>
      </c>
      <c r="U9" s="54">
        <f t="shared" si="5"/>
        <v>0</v>
      </c>
    </row>
    <row r="10" spans="1:21" x14ac:dyDescent="0.25">
      <c r="A10" s="70"/>
      <c r="B10" s="71"/>
      <c r="C10" s="72"/>
      <c r="D10" s="73" t="s">
        <v>207</v>
      </c>
      <c r="E10" s="64"/>
      <c r="F10" s="74"/>
      <c r="G10" s="74"/>
      <c r="H10" s="74"/>
      <c r="I10" s="75">
        <f t="shared" si="1"/>
        <v>0</v>
      </c>
      <c r="J10" s="76"/>
      <c r="K10" s="74"/>
      <c r="L10" s="74"/>
      <c r="M10" s="74"/>
      <c r="N10" s="79"/>
      <c r="O10" s="79"/>
      <c r="P10" s="75">
        <f t="shared" si="2"/>
        <v>0</v>
      </c>
      <c r="Q10" s="77">
        <f t="shared" si="0"/>
        <v>0</v>
      </c>
      <c r="R10" s="78">
        <f t="shared" si="3"/>
        <v>0</v>
      </c>
      <c r="T10" s="54">
        <f t="shared" si="4"/>
        <v>0</v>
      </c>
      <c r="U10" s="54">
        <f t="shared" si="5"/>
        <v>0</v>
      </c>
    </row>
    <row r="11" spans="1:21" x14ac:dyDescent="0.25">
      <c r="A11" s="70"/>
      <c r="B11" s="71"/>
      <c r="C11" s="72"/>
      <c r="D11" s="73" t="s">
        <v>207</v>
      </c>
      <c r="E11" s="64"/>
      <c r="F11" s="74"/>
      <c r="G11" s="74"/>
      <c r="H11" s="74"/>
      <c r="I11" s="75">
        <f t="shared" si="1"/>
        <v>0</v>
      </c>
      <c r="J11" s="76"/>
      <c r="K11" s="74"/>
      <c r="L11" s="74"/>
      <c r="M11" s="74"/>
      <c r="N11" s="79"/>
      <c r="O11" s="79"/>
      <c r="P11" s="75">
        <f t="shared" si="2"/>
        <v>0</v>
      </c>
      <c r="Q11" s="77">
        <f t="shared" si="0"/>
        <v>0</v>
      </c>
      <c r="R11" s="78">
        <f t="shared" si="3"/>
        <v>0</v>
      </c>
      <c r="T11" s="54">
        <f t="shared" si="4"/>
        <v>0</v>
      </c>
      <c r="U11" s="54">
        <f t="shared" si="5"/>
        <v>0</v>
      </c>
    </row>
    <row r="12" spans="1:21" x14ac:dyDescent="0.25">
      <c r="A12" s="70"/>
      <c r="B12" s="71"/>
      <c r="C12" s="72"/>
      <c r="D12" s="73" t="s">
        <v>207</v>
      </c>
      <c r="E12" s="64"/>
      <c r="F12" s="74"/>
      <c r="G12" s="74"/>
      <c r="H12" s="74"/>
      <c r="I12" s="75">
        <f t="shared" si="1"/>
        <v>0</v>
      </c>
      <c r="J12" s="76"/>
      <c r="K12" s="74"/>
      <c r="L12" s="74"/>
      <c r="M12" s="74"/>
      <c r="N12" s="79"/>
      <c r="O12" s="79"/>
      <c r="P12" s="75">
        <f t="shared" si="2"/>
        <v>0</v>
      </c>
      <c r="Q12" s="77">
        <f t="shared" si="0"/>
        <v>0</v>
      </c>
      <c r="R12" s="78">
        <f t="shared" si="3"/>
        <v>0</v>
      </c>
      <c r="T12" s="54">
        <f t="shared" si="4"/>
        <v>0</v>
      </c>
      <c r="U12" s="54">
        <f t="shared" si="5"/>
        <v>0</v>
      </c>
    </row>
    <row r="13" spans="1:21" x14ac:dyDescent="0.25">
      <c r="A13" s="70"/>
      <c r="B13" s="71"/>
      <c r="C13" s="72"/>
      <c r="D13" s="73" t="s">
        <v>207</v>
      </c>
      <c r="E13" s="64"/>
      <c r="F13" s="74"/>
      <c r="G13" s="74"/>
      <c r="H13" s="74"/>
      <c r="I13" s="75">
        <f t="shared" si="1"/>
        <v>0</v>
      </c>
      <c r="J13" s="76"/>
      <c r="K13" s="74"/>
      <c r="L13" s="74"/>
      <c r="M13" s="74"/>
      <c r="N13" s="79"/>
      <c r="O13" s="79"/>
      <c r="P13" s="75">
        <f t="shared" si="2"/>
        <v>0</v>
      </c>
      <c r="Q13" s="77">
        <f t="shared" si="0"/>
        <v>0</v>
      </c>
      <c r="R13" s="78">
        <f t="shared" si="3"/>
        <v>0</v>
      </c>
      <c r="T13" s="54">
        <f t="shared" si="4"/>
        <v>0</v>
      </c>
      <c r="U13" s="54">
        <f t="shared" si="5"/>
        <v>0</v>
      </c>
    </row>
    <row r="14" spans="1:21" x14ac:dyDescent="0.25">
      <c r="A14" s="70"/>
      <c r="B14" s="71"/>
      <c r="C14" s="72"/>
      <c r="D14" s="73" t="s">
        <v>207</v>
      </c>
      <c r="E14" s="64"/>
      <c r="F14" s="74"/>
      <c r="G14" s="74"/>
      <c r="H14" s="74"/>
      <c r="I14" s="75">
        <f t="shared" si="1"/>
        <v>0</v>
      </c>
      <c r="J14" s="76"/>
      <c r="K14" s="74"/>
      <c r="L14" s="74"/>
      <c r="M14" s="74"/>
      <c r="N14" s="79"/>
      <c r="O14" s="79"/>
      <c r="P14" s="75">
        <f t="shared" si="2"/>
        <v>0</v>
      </c>
      <c r="Q14" s="77">
        <f t="shared" si="0"/>
        <v>0</v>
      </c>
      <c r="R14" s="78">
        <f t="shared" si="3"/>
        <v>0</v>
      </c>
      <c r="T14" s="54">
        <f t="shared" si="4"/>
        <v>0</v>
      </c>
      <c r="U14" s="54">
        <f t="shared" si="5"/>
        <v>0</v>
      </c>
    </row>
    <row r="15" spans="1:21" x14ac:dyDescent="0.25">
      <c r="A15" s="70"/>
      <c r="B15" s="71"/>
      <c r="C15" s="72"/>
      <c r="D15" s="73" t="s">
        <v>207</v>
      </c>
      <c r="E15" s="64"/>
      <c r="F15" s="74"/>
      <c r="G15" s="74"/>
      <c r="H15" s="74"/>
      <c r="I15" s="75">
        <f t="shared" si="1"/>
        <v>0</v>
      </c>
      <c r="J15" s="76"/>
      <c r="K15" s="74"/>
      <c r="L15" s="74"/>
      <c r="M15" s="74"/>
      <c r="N15" s="79"/>
      <c r="O15" s="79"/>
      <c r="P15" s="75">
        <f t="shared" si="2"/>
        <v>0</v>
      </c>
      <c r="Q15" s="77">
        <f t="shared" si="0"/>
        <v>0</v>
      </c>
      <c r="R15" s="78">
        <f t="shared" si="3"/>
        <v>0</v>
      </c>
      <c r="T15" s="54">
        <f t="shared" si="4"/>
        <v>0</v>
      </c>
      <c r="U15" s="54">
        <f t="shared" si="5"/>
        <v>0</v>
      </c>
    </row>
    <row r="16" spans="1:21" x14ac:dyDescent="0.25">
      <c r="A16" s="70"/>
      <c r="B16" s="71"/>
      <c r="C16" s="72"/>
      <c r="D16" s="73" t="s">
        <v>207</v>
      </c>
      <c r="E16" s="64"/>
      <c r="F16" s="74"/>
      <c r="G16" s="74"/>
      <c r="H16" s="74"/>
      <c r="I16" s="75">
        <f t="shared" si="1"/>
        <v>0</v>
      </c>
      <c r="J16" s="76"/>
      <c r="K16" s="74"/>
      <c r="L16" s="74"/>
      <c r="M16" s="74"/>
      <c r="N16" s="79"/>
      <c r="O16" s="79"/>
      <c r="P16" s="75">
        <f t="shared" si="2"/>
        <v>0</v>
      </c>
      <c r="Q16" s="77">
        <f t="shared" si="0"/>
        <v>0</v>
      </c>
      <c r="R16" s="78">
        <f t="shared" si="3"/>
        <v>0</v>
      </c>
      <c r="T16" s="54">
        <f t="shared" si="4"/>
        <v>0</v>
      </c>
      <c r="U16" s="54">
        <f t="shared" si="5"/>
        <v>0</v>
      </c>
    </row>
    <row r="17" spans="1:21" x14ac:dyDescent="0.25">
      <c r="A17" s="70"/>
      <c r="B17" s="71"/>
      <c r="C17" s="72"/>
      <c r="D17" s="73" t="s">
        <v>207</v>
      </c>
      <c r="E17" s="64"/>
      <c r="F17" s="74"/>
      <c r="G17" s="74"/>
      <c r="H17" s="74"/>
      <c r="I17" s="75">
        <f t="shared" si="1"/>
        <v>0</v>
      </c>
      <c r="J17" s="76"/>
      <c r="K17" s="74"/>
      <c r="L17" s="74"/>
      <c r="M17" s="74"/>
      <c r="N17" s="79"/>
      <c r="O17" s="79"/>
      <c r="P17" s="75">
        <f t="shared" si="2"/>
        <v>0</v>
      </c>
      <c r="Q17" s="77">
        <f t="shared" si="0"/>
        <v>0</v>
      </c>
      <c r="R17" s="78">
        <f t="shared" si="3"/>
        <v>0</v>
      </c>
      <c r="T17" s="54">
        <f t="shared" si="4"/>
        <v>0</v>
      </c>
      <c r="U17" s="54">
        <f t="shared" si="5"/>
        <v>0</v>
      </c>
    </row>
    <row r="18" spans="1:21" x14ac:dyDescent="0.25">
      <c r="A18" s="70"/>
      <c r="B18" s="71"/>
      <c r="C18" s="72"/>
      <c r="D18" s="73" t="s">
        <v>207</v>
      </c>
      <c r="E18" s="64"/>
      <c r="F18" s="74"/>
      <c r="G18" s="74"/>
      <c r="H18" s="74"/>
      <c r="I18" s="75">
        <f t="shared" si="1"/>
        <v>0</v>
      </c>
      <c r="J18" s="76"/>
      <c r="K18" s="74"/>
      <c r="L18" s="74"/>
      <c r="M18" s="74"/>
      <c r="N18" s="79"/>
      <c r="O18" s="79"/>
      <c r="P18" s="75">
        <f t="shared" si="2"/>
        <v>0</v>
      </c>
      <c r="Q18" s="77">
        <f t="shared" si="0"/>
        <v>0</v>
      </c>
      <c r="R18" s="78">
        <f t="shared" si="3"/>
        <v>0</v>
      </c>
      <c r="T18" s="54">
        <f t="shared" si="4"/>
        <v>0</v>
      </c>
      <c r="U18" s="54">
        <f t="shared" si="5"/>
        <v>0</v>
      </c>
    </row>
    <row r="19" spans="1:21" x14ac:dyDescent="0.25">
      <c r="A19" s="70"/>
      <c r="B19" s="71"/>
      <c r="C19" s="72"/>
      <c r="D19" s="73" t="s">
        <v>207</v>
      </c>
      <c r="E19" s="64"/>
      <c r="F19" s="74"/>
      <c r="G19" s="74"/>
      <c r="H19" s="74"/>
      <c r="I19" s="75">
        <f t="shared" si="1"/>
        <v>0</v>
      </c>
      <c r="J19" s="76"/>
      <c r="K19" s="74"/>
      <c r="L19" s="74"/>
      <c r="M19" s="74"/>
      <c r="N19" s="79"/>
      <c r="O19" s="79"/>
      <c r="P19" s="75">
        <f t="shared" si="2"/>
        <v>0</v>
      </c>
      <c r="Q19" s="77">
        <f t="shared" si="0"/>
        <v>0</v>
      </c>
      <c r="R19" s="78">
        <f t="shared" si="3"/>
        <v>0</v>
      </c>
      <c r="T19" s="54">
        <f t="shared" si="4"/>
        <v>0</v>
      </c>
      <c r="U19" s="54">
        <f t="shared" si="5"/>
        <v>0</v>
      </c>
    </row>
    <row r="20" spans="1:21" x14ac:dyDescent="0.25">
      <c r="A20" s="70"/>
      <c r="B20" s="71"/>
      <c r="C20" s="72"/>
      <c r="D20" s="73" t="s">
        <v>207</v>
      </c>
      <c r="E20" s="64"/>
      <c r="F20" s="74"/>
      <c r="G20" s="74"/>
      <c r="H20" s="74"/>
      <c r="I20" s="75">
        <f t="shared" si="1"/>
        <v>0</v>
      </c>
      <c r="J20" s="76"/>
      <c r="K20" s="74"/>
      <c r="L20" s="74"/>
      <c r="M20" s="74"/>
      <c r="N20" s="79"/>
      <c r="O20" s="79"/>
      <c r="P20" s="75">
        <f t="shared" si="2"/>
        <v>0</v>
      </c>
      <c r="Q20" s="77">
        <f t="shared" si="0"/>
        <v>0</v>
      </c>
      <c r="R20" s="78">
        <f t="shared" si="3"/>
        <v>0</v>
      </c>
      <c r="T20" s="54">
        <f t="shared" si="4"/>
        <v>0</v>
      </c>
      <c r="U20" s="54">
        <f t="shared" si="5"/>
        <v>0</v>
      </c>
    </row>
    <row r="21" spans="1:21" x14ac:dyDescent="0.25">
      <c r="A21" s="70"/>
      <c r="B21" s="71"/>
      <c r="C21" s="72"/>
      <c r="D21" s="73" t="s">
        <v>207</v>
      </c>
      <c r="E21" s="64"/>
      <c r="F21" s="74"/>
      <c r="G21" s="74"/>
      <c r="H21" s="74"/>
      <c r="I21" s="75">
        <f t="shared" si="1"/>
        <v>0</v>
      </c>
      <c r="J21" s="76"/>
      <c r="K21" s="74"/>
      <c r="L21" s="74"/>
      <c r="M21" s="74"/>
      <c r="N21" s="79"/>
      <c r="O21" s="79"/>
      <c r="P21" s="75">
        <f t="shared" si="2"/>
        <v>0</v>
      </c>
      <c r="Q21" s="77">
        <f t="shared" si="0"/>
        <v>0</v>
      </c>
      <c r="R21" s="78">
        <f t="shared" si="3"/>
        <v>0</v>
      </c>
      <c r="T21" s="54">
        <f t="shared" si="4"/>
        <v>0</v>
      </c>
      <c r="U21" s="54">
        <f t="shared" si="5"/>
        <v>0</v>
      </c>
    </row>
    <row r="22" spans="1:21" x14ac:dyDescent="0.25">
      <c r="A22" s="70"/>
      <c r="B22" s="71"/>
      <c r="C22" s="72"/>
      <c r="D22" s="73" t="s">
        <v>207</v>
      </c>
      <c r="E22" s="64"/>
      <c r="F22" s="74"/>
      <c r="G22" s="74"/>
      <c r="H22" s="74"/>
      <c r="I22" s="75">
        <f t="shared" si="1"/>
        <v>0</v>
      </c>
      <c r="J22" s="76"/>
      <c r="K22" s="74"/>
      <c r="L22" s="74"/>
      <c r="M22" s="74"/>
      <c r="N22" s="79"/>
      <c r="O22" s="79"/>
      <c r="P22" s="75">
        <f t="shared" si="2"/>
        <v>0</v>
      </c>
      <c r="Q22" s="77">
        <f t="shared" si="0"/>
        <v>0</v>
      </c>
      <c r="R22" s="78">
        <f t="shared" si="3"/>
        <v>0</v>
      </c>
      <c r="T22" s="54">
        <f t="shared" si="4"/>
        <v>0</v>
      </c>
      <c r="U22" s="54">
        <f t="shared" si="5"/>
        <v>0</v>
      </c>
    </row>
    <row r="23" spans="1:21" x14ac:dyDescent="0.25">
      <c r="A23" s="70"/>
      <c r="B23" s="71"/>
      <c r="C23" s="72"/>
      <c r="D23" s="73" t="s">
        <v>207</v>
      </c>
      <c r="E23" s="64"/>
      <c r="F23" s="74"/>
      <c r="G23" s="74"/>
      <c r="H23" s="74"/>
      <c r="I23" s="75">
        <f t="shared" si="1"/>
        <v>0</v>
      </c>
      <c r="J23" s="76"/>
      <c r="K23" s="74"/>
      <c r="L23" s="74"/>
      <c r="M23" s="74"/>
      <c r="N23" s="79"/>
      <c r="O23" s="79"/>
      <c r="P23" s="75">
        <f t="shared" si="2"/>
        <v>0</v>
      </c>
      <c r="Q23" s="77">
        <f t="shared" si="0"/>
        <v>0</v>
      </c>
      <c r="R23" s="78">
        <f t="shared" si="3"/>
        <v>0</v>
      </c>
      <c r="T23" s="54">
        <f t="shared" si="4"/>
        <v>0</v>
      </c>
      <c r="U23" s="54">
        <f t="shared" si="5"/>
        <v>0</v>
      </c>
    </row>
    <row r="24" spans="1:21" x14ac:dyDescent="0.25">
      <c r="A24" s="70"/>
      <c r="B24" s="71"/>
      <c r="C24" s="72"/>
      <c r="D24" s="73" t="s">
        <v>207</v>
      </c>
      <c r="E24" s="64"/>
      <c r="F24" s="74"/>
      <c r="G24" s="74"/>
      <c r="H24" s="74"/>
      <c r="I24" s="75">
        <f t="shared" si="1"/>
        <v>0</v>
      </c>
      <c r="J24" s="76"/>
      <c r="K24" s="74"/>
      <c r="L24" s="74"/>
      <c r="M24" s="74"/>
      <c r="N24" s="79"/>
      <c r="O24" s="79"/>
      <c r="P24" s="75">
        <f t="shared" si="2"/>
        <v>0</v>
      </c>
      <c r="Q24" s="77">
        <f t="shared" si="0"/>
        <v>0</v>
      </c>
      <c r="R24" s="78">
        <f t="shared" si="3"/>
        <v>0</v>
      </c>
      <c r="T24" s="54">
        <f t="shared" si="4"/>
        <v>0</v>
      </c>
      <c r="U24" s="54">
        <f t="shared" si="5"/>
        <v>0</v>
      </c>
    </row>
    <row r="25" spans="1:21" x14ac:dyDescent="0.25">
      <c r="A25" s="70"/>
      <c r="B25" s="71"/>
      <c r="C25" s="72"/>
      <c r="D25" s="73" t="s">
        <v>207</v>
      </c>
      <c r="E25" s="64"/>
      <c r="F25" s="74"/>
      <c r="G25" s="74"/>
      <c r="H25" s="74"/>
      <c r="I25" s="75">
        <f t="shared" si="1"/>
        <v>0</v>
      </c>
      <c r="J25" s="76"/>
      <c r="K25" s="74"/>
      <c r="L25" s="74"/>
      <c r="M25" s="74"/>
      <c r="N25" s="79"/>
      <c r="O25" s="79"/>
      <c r="P25" s="75">
        <f t="shared" si="2"/>
        <v>0</v>
      </c>
      <c r="Q25" s="77">
        <f t="shared" si="0"/>
        <v>0</v>
      </c>
      <c r="R25" s="78">
        <f t="shared" si="3"/>
        <v>0</v>
      </c>
      <c r="T25" s="54">
        <f t="shared" si="4"/>
        <v>0</v>
      </c>
      <c r="U25" s="54">
        <f t="shared" si="5"/>
        <v>0</v>
      </c>
    </row>
    <row r="26" spans="1:21" x14ac:dyDescent="0.25">
      <c r="A26" s="70"/>
      <c r="B26" s="71"/>
      <c r="C26" s="72"/>
      <c r="D26" s="73" t="s">
        <v>207</v>
      </c>
      <c r="E26" s="64"/>
      <c r="F26" s="74"/>
      <c r="G26" s="74"/>
      <c r="H26" s="74"/>
      <c r="I26" s="75">
        <f t="shared" si="1"/>
        <v>0</v>
      </c>
      <c r="J26" s="76"/>
      <c r="K26" s="74"/>
      <c r="L26" s="74"/>
      <c r="M26" s="74"/>
      <c r="N26" s="79"/>
      <c r="O26" s="79"/>
      <c r="P26" s="75">
        <f t="shared" si="2"/>
        <v>0</v>
      </c>
      <c r="Q26" s="77">
        <f t="shared" si="0"/>
        <v>0</v>
      </c>
      <c r="R26" s="78">
        <f t="shared" si="3"/>
        <v>0</v>
      </c>
      <c r="T26" s="54">
        <f t="shared" si="4"/>
        <v>0</v>
      </c>
      <c r="U26" s="54">
        <f t="shared" si="5"/>
        <v>0</v>
      </c>
    </row>
    <row r="27" spans="1:21" x14ac:dyDescent="0.25">
      <c r="A27" s="70"/>
      <c r="B27" s="71"/>
      <c r="C27" s="72"/>
      <c r="D27" s="73" t="s">
        <v>207</v>
      </c>
      <c r="E27" s="64"/>
      <c r="F27" s="74"/>
      <c r="G27" s="74"/>
      <c r="H27" s="74"/>
      <c r="I27" s="75">
        <f t="shared" si="1"/>
        <v>0</v>
      </c>
      <c r="J27" s="76"/>
      <c r="K27" s="74"/>
      <c r="L27" s="74"/>
      <c r="M27" s="74"/>
      <c r="N27" s="79"/>
      <c r="O27" s="79"/>
      <c r="P27" s="75">
        <f t="shared" si="2"/>
        <v>0</v>
      </c>
      <c r="Q27" s="77">
        <f t="shared" si="0"/>
        <v>0</v>
      </c>
      <c r="R27" s="78">
        <f t="shared" si="3"/>
        <v>0</v>
      </c>
      <c r="T27" s="54">
        <f t="shared" si="4"/>
        <v>0</v>
      </c>
      <c r="U27" s="54">
        <f t="shared" si="5"/>
        <v>0</v>
      </c>
    </row>
    <row r="28" spans="1:21" x14ac:dyDescent="0.25">
      <c r="A28" s="70"/>
      <c r="B28" s="71"/>
      <c r="C28" s="72"/>
      <c r="D28" s="73" t="s">
        <v>207</v>
      </c>
      <c r="E28" s="64"/>
      <c r="F28" s="74"/>
      <c r="G28" s="74"/>
      <c r="H28" s="74"/>
      <c r="I28" s="75">
        <f t="shared" si="1"/>
        <v>0</v>
      </c>
      <c r="J28" s="76"/>
      <c r="K28" s="74"/>
      <c r="L28" s="74"/>
      <c r="M28" s="74"/>
      <c r="N28" s="79"/>
      <c r="O28" s="79"/>
      <c r="P28" s="75">
        <f t="shared" si="2"/>
        <v>0</v>
      </c>
      <c r="Q28" s="77">
        <f t="shared" si="0"/>
        <v>0</v>
      </c>
      <c r="R28" s="78">
        <f t="shared" si="3"/>
        <v>0</v>
      </c>
      <c r="T28" s="54">
        <f t="shared" si="4"/>
        <v>0</v>
      </c>
      <c r="U28" s="54">
        <f t="shared" si="5"/>
        <v>0</v>
      </c>
    </row>
    <row r="29" spans="1:21" x14ac:dyDescent="0.25">
      <c r="A29" s="70"/>
      <c r="B29" s="71"/>
      <c r="C29" s="72"/>
      <c r="D29" s="73" t="s">
        <v>207</v>
      </c>
      <c r="E29" s="64"/>
      <c r="F29" s="74"/>
      <c r="G29" s="74"/>
      <c r="H29" s="74"/>
      <c r="I29" s="75">
        <f t="shared" si="1"/>
        <v>0</v>
      </c>
      <c r="J29" s="76"/>
      <c r="K29" s="74"/>
      <c r="L29" s="74"/>
      <c r="M29" s="74"/>
      <c r="N29" s="79"/>
      <c r="O29" s="79"/>
      <c r="P29" s="75">
        <f t="shared" si="2"/>
        <v>0</v>
      </c>
      <c r="Q29" s="77">
        <f t="shared" si="0"/>
        <v>0</v>
      </c>
      <c r="R29" s="78">
        <f t="shared" si="3"/>
        <v>0</v>
      </c>
      <c r="T29" s="54">
        <f t="shared" si="4"/>
        <v>0</v>
      </c>
      <c r="U29" s="54">
        <f t="shared" si="5"/>
        <v>0</v>
      </c>
    </row>
    <row r="30" spans="1:21" x14ac:dyDescent="0.25">
      <c r="A30" s="70"/>
      <c r="B30" s="71"/>
      <c r="C30" s="72"/>
      <c r="D30" s="73" t="s">
        <v>207</v>
      </c>
      <c r="E30" s="64"/>
      <c r="F30" s="74"/>
      <c r="G30" s="74"/>
      <c r="H30" s="74"/>
      <c r="I30" s="75">
        <f t="shared" si="1"/>
        <v>0</v>
      </c>
      <c r="J30" s="76"/>
      <c r="K30" s="74"/>
      <c r="L30" s="74"/>
      <c r="M30" s="74"/>
      <c r="N30" s="79"/>
      <c r="O30" s="79"/>
      <c r="P30" s="75">
        <f t="shared" si="2"/>
        <v>0</v>
      </c>
      <c r="Q30" s="77">
        <f t="shared" si="0"/>
        <v>0</v>
      </c>
      <c r="R30" s="78">
        <f t="shared" si="3"/>
        <v>0</v>
      </c>
      <c r="T30" s="54">
        <f t="shared" si="4"/>
        <v>0</v>
      </c>
      <c r="U30" s="54">
        <f t="shared" si="5"/>
        <v>0</v>
      </c>
    </row>
    <row r="31" spans="1:21" x14ac:dyDescent="0.25">
      <c r="A31" s="70"/>
      <c r="B31" s="71"/>
      <c r="C31" s="72"/>
      <c r="D31" s="73" t="s">
        <v>207</v>
      </c>
      <c r="E31" s="64"/>
      <c r="F31" s="74"/>
      <c r="G31" s="74"/>
      <c r="H31" s="74"/>
      <c r="I31" s="75">
        <f t="shared" si="1"/>
        <v>0</v>
      </c>
      <c r="J31" s="76"/>
      <c r="K31" s="74"/>
      <c r="L31" s="74"/>
      <c r="M31" s="74"/>
      <c r="N31" s="79"/>
      <c r="O31" s="79"/>
      <c r="P31" s="75">
        <f t="shared" si="2"/>
        <v>0</v>
      </c>
      <c r="Q31" s="77">
        <f t="shared" si="0"/>
        <v>0</v>
      </c>
      <c r="R31" s="78">
        <f t="shared" si="3"/>
        <v>0</v>
      </c>
      <c r="T31" s="54">
        <f t="shared" si="4"/>
        <v>0</v>
      </c>
      <c r="U31" s="54">
        <f t="shared" si="5"/>
        <v>0</v>
      </c>
    </row>
    <row r="32" spans="1:21" x14ac:dyDescent="0.25">
      <c r="A32" s="70"/>
      <c r="B32" s="71"/>
      <c r="C32" s="72"/>
      <c r="D32" s="73" t="s">
        <v>207</v>
      </c>
      <c r="E32" s="64"/>
      <c r="F32" s="74"/>
      <c r="G32" s="74"/>
      <c r="H32" s="74"/>
      <c r="I32" s="75">
        <f t="shared" si="1"/>
        <v>0</v>
      </c>
      <c r="J32" s="76"/>
      <c r="K32" s="74"/>
      <c r="L32" s="74"/>
      <c r="M32" s="74"/>
      <c r="N32" s="79"/>
      <c r="O32" s="79"/>
      <c r="P32" s="75">
        <f t="shared" si="2"/>
        <v>0</v>
      </c>
      <c r="Q32" s="77">
        <f t="shared" si="0"/>
        <v>0</v>
      </c>
      <c r="R32" s="78">
        <f t="shared" si="3"/>
        <v>0</v>
      </c>
      <c r="T32" s="54">
        <f t="shared" si="4"/>
        <v>0</v>
      </c>
      <c r="U32" s="54">
        <f t="shared" si="5"/>
        <v>0</v>
      </c>
    </row>
    <row r="33" spans="1:21" x14ac:dyDescent="0.25">
      <c r="A33" s="70"/>
      <c r="B33" s="71"/>
      <c r="C33" s="72"/>
      <c r="D33" s="73" t="s">
        <v>207</v>
      </c>
      <c r="E33" s="64"/>
      <c r="F33" s="74"/>
      <c r="G33" s="74"/>
      <c r="H33" s="74"/>
      <c r="I33" s="75">
        <f t="shared" si="1"/>
        <v>0</v>
      </c>
      <c r="J33" s="76"/>
      <c r="K33" s="74"/>
      <c r="L33" s="74"/>
      <c r="M33" s="74"/>
      <c r="N33" s="79"/>
      <c r="O33" s="79"/>
      <c r="P33" s="75">
        <f t="shared" si="2"/>
        <v>0</v>
      </c>
      <c r="Q33" s="77">
        <f t="shared" si="0"/>
        <v>0</v>
      </c>
      <c r="R33" s="78">
        <f t="shared" si="3"/>
        <v>0</v>
      </c>
      <c r="T33" s="54">
        <f t="shared" si="4"/>
        <v>0</v>
      </c>
      <c r="U33" s="54">
        <f t="shared" si="5"/>
        <v>0</v>
      </c>
    </row>
    <row r="34" spans="1:21" x14ac:dyDescent="0.25">
      <c r="A34" s="70"/>
      <c r="B34" s="71"/>
      <c r="C34" s="72"/>
      <c r="D34" s="73" t="s">
        <v>207</v>
      </c>
      <c r="E34" s="64"/>
      <c r="F34" s="74"/>
      <c r="G34" s="74"/>
      <c r="H34" s="74"/>
      <c r="I34" s="75">
        <f t="shared" si="1"/>
        <v>0</v>
      </c>
      <c r="J34" s="76"/>
      <c r="K34" s="74"/>
      <c r="L34" s="74"/>
      <c r="M34" s="74"/>
      <c r="N34" s="79"/>
      <c r="O34" s="79"/>
      <c r="P34" s="75">
        <f t="shared" si="2"/>
        <v>0</v>
      </c>
      <c r="Q34" s="77">
        <f t="shared" si="0"/>
        <v>0</v>
      </c>
      <c r="R34" s="78">
        <f t="shared" si="3"/>
        <v>0</v>
      </c>
      <c r="T34" s="54">
        <f t="shared" si="4"/>
        <v>0</v>
      </c>
      <c r="U34" s="54">
        <f t="shared" si="5"/>
        <v>0</v>
      </c>
    </row>
    <row r="35" spans="1:21" x14ac:dyDescent="0.25">
      <c r="A35" s="70"/>
      <c r="B35" s="71"/>
      <c r="C35" s="72"/>
      <c r="D35" s="73" t="s">
        <v>207</v>
      </c>
      <c r="E35" s="64"/>
      <c r="F35" s="74"/>
      <c r="G35" s="74"/>
      <c r="H35" s="74"/>
      <c r="I35" s="75">
        <f t="shared" si="1"/>
        <v>0</v>
      </c>
      <c r="J35" s="76"/>
      <c r="K35" s="74"/>
      <c r="L35" s="74"/>
      <c r="M35" s="74"/>
      <c r="N35" s="79"/>
      <c r="O35" s="79"/>
      <c r="P35" s="75">
        <f t="shared" si="2"/>
        <v>0</v>
      </c>
      <c r="Q35" s="77">
        <f t="shared" si="0"/>
        <v>0</v>
      </c>
      <c r="R35" s="78">
        <f t="shared" si="3"/>
        <v>0</v>
      </c>
      <c r="T35" s="54">
        <f t="shared" si="4"/>
        <v>0</v>
      </c>
      <c r="U35" s="54">
        <f t="shared" si="5"/>
        <v>0</v>
      </c>
    </row>
    <row r="36" spans="1:21" x14ac:dyDescent="0.25">
      <c r="A36" s="70"/>
      <c r="B36" s="71"/>
      <c r="C36" s="72"/>
      <c r="D36" s="73" t="s">
        <v>207</v>
      </c>
      <c r="E36" s="64"/>
      <c r="F36" s="74"/>
      <c r="G36" s="74"/>
      <c r="H36" s="74"/>
      <c r="I36" s="75">
        <f t="shared" si="1"/>
        <v>0</v>
      </c>
      <c r="J36" s="76"/>
      <c r="K36" s="74"/>
      <c r="L36" s="74"/>
      <c r="M36" s="74"/>
      <c r="N36" s="79"/>
      <c r="O36" s="79"/>
      <c r="P36" s="75">
        <f t="shared" si="2"/>
        <v>0</v>
      </c>
      <c r="Q36" s="77">
        <f t="shared" si="0"/>
        <v>0</v>
      </c>
      <c r="R36" s="78">
        <f t="shared" si="3"/>
        <v>0</v>
      </c>
      <c r="T36" s="54">
        <f t="shared" si="4"/>
        <v>0</v>
      </c>
      <c r="U36" s="54">
        <f t="shared" si="5"/>
        <v>0</v>
      </c>
    </row>
    <row r="37" spans="1:21" x14ac:dyDescent="0.25">
      <c r="A37" s="70"/>
      <c r="B37" s="71"/>
      <c r="C37" s="72"/>
      <c r="D37" s="73" t="s">
        <v>207</v>
      </c>
      <c r="E37" s="64"/>
      <c r="F37" s="74"/>
      <c r="G37" s="74"/>
      <c r="H37" s="74"/>
      <c r="I37" s="75">
        <f t="shared" si="1"/>
        <v>0</v>
      </c>
      <c r="J37" s="76"/>
      <c r="K37" s="74"/>
      <c r="L37" s="74"/>
      <c r="M37" s="74"/>
      <c r="N37" s="79"/>
      <c r="O37" s="79"/>
      <c r="P37" s="75">
        <f t="shared" si="2"/>
        <v>0</v>
      </c>
      <c r="Q37" s="77">
        <f t="shared" si="0"/>
        <v>0</v>
      </c>
      <c r="R37" s="78">
        <f t="shared" si="3"/>
        <v>0</v>
      </c>
      <c r="T37" s="54">
        <f t="shared" si="4"/>
        <v>0</v>
      </c>
      <c r="U37" s="54">
        <f t="shared" si="5"/>
        <v>0</v>
      </c>
    </row>
    <row r="38" spans="1:21" x14ac:dyDescent="0.25">
      <c r="A38" s="70"/>
      <c r="B38" s="71"/>
      <c r="C38" s="72"/>
      <c r="D38" s="73" t="s">
        <v>207</v>
      </c>
      <c r="E38" s="64"/>
      <c r="F38" s="74"/>
      <c r="G38" s="74"/>
      <c r="H38" s="74"/>
      <c r="I38" s="75">
        <f t="shared" si="1"/>
        <v>0</v>
      </c>
      <c r="J38" s="76"/>
      <c r="K38" s="74"/>
      <c r="L38" s="74"/>
      <c r="M38" s="74"/>
      <c r="N38" s="79"/>
      <c r="O38" s="79"/>
      <c r="P38" s="75">
        <f t="shared" si="2"/>
        <v>0</v>
      </c>
      <c r="Q38" s="77">
        <f t="shared" si="0"/>
        <v>0</v>
      </c>
      <c r="R38" s="78">
        <f t="shared" si="3"/>
        <v>0</v>
      </c>
      <c r="T38" s="54">
        <f t="shared" si="4"/>
        <v>0</v>
      </c>
      <c r="U38" s="54">
        <f t="shared" si="5"/>
        <v>0</v>
      </c>
    </row>
    <row r="39" spans="1:21" x14ac:dyDescent="0.25">
      <c r="A39" s="70"/>
      <c r="B39" s="71"/>
      <c r="C39" s="72"/>
      <c r="D39" s="73" t="s">
        <v>207</v>
      </c>
      <c r="E39" s="64"/>
      <c r="F39" s="74"/>
      <c r="G39" s="74"/>
      <c r="H39" s="74"/>
      <c r="I39" s="75">
        <f t="shared" si="1"/>
        <v>0</v>
      </c>
      <c r="J39" s="76"/>
      <c r="K39" s="74"/>
      <c r="L39" s="74"/>
      <c r="M39" s="74"/>
      <c r="N39" s="79"/>
      <c r="O39" s="79"/>
      <c r="P39" s="75">
        <f t="shared" si="2"/>
        <v>0</v>
      </c>
      <c r="Q39" s="77">
        <f t="shared" si="0"/>
        <v>0</v>
      </c>
      <c r="R39" s="78">
        <f t="shared" si="3"/>
        <v>0</v>
      </c>
      <c r="T39" s="54">
        <f t="shared" si="4"/>
        <v>0</v>
      </c>
      <c r="U39" s="54">
        <f t="shared" si="5"/>
        <v>0</v>
      </c>
    </row>
    <row r="40" spans="1:21" x14ac:dyDescent="0.25">
      <c r="A40" s="70"/>
      <c r="B40" s="71"/>
      <c r="C40" s="72"/>
      <c r="D40" s="73" t="s">
        <v>207</v>
      </c>
      <c r="E40" s="64"/>
      <c r="F40" s="74"/>
      <c r="G40" s="74"/>
      <c r="H40" s="74"/>
      <c r="I40" s="75">
        <f t="shared" si="1"/>
        <v>0</v>
      </c>
      <c r="J40" s="76"/>
      <c r="K40" s="74"/>
      <c r="L40" s="74"/>
      <c r="M40" s="74"/>
      <c r="N40" s="79"/>
      <c r="O40" s="79"/>
      <c r="P40" s="75">
        <f t="shared" si="2"/>
        <v>0</v>
      </c>
      <c r="Q40" s="77">
        <f t="shared" si="0"/>
        <v>0</v>
      </c>
      <c r="R40" s="78">
        <f t="shared" si="3"/>
        <v>0</v>
      </c>
      <c r="T40" s="54">
        <f t="shared" si="4"/>
        <v>0</v>
      </c>
      <c r="U40" s="54">
        <f t="shared" si="5"/>
        <v>0</v>
      </c>
    </row>
    <row r="41" spans="1:21" x14ac:dyDescent="0.25">
      <c r="A41" s="70"/>
      <c r="B41" s="71"/>
      <c r="C41" s="72"/>
      <c r="D41" s="73" t="s">
        <v>207</v>
      </c>
      <c r="E41" s="64"/>
      <c r="F41" s="74"/>
      <c r="G41" s="74"/>
      <c r="H41" s="74"/>
      <c r="I41" s="75">
        <f t="shared" si="1"/>
        <v>0</v>
      </c>
      <c r="J41" s="76"/>
      <c r="K41" s="74"/>
      <c r="L41" s="74"/>
      <c r="M41" s="74"/>
      <c r="N41" s="79"/>
      <c r="O41" s="79"/>
      <c r="P41" s="75">
        <f t="shared" si="2"/>
        <v>0</v>
      </c>
      <c r="Q41" s="77">
        <f t="shared" si="0"/>
        <v>0</v>
      </c>
      <c r="R41" s="78">
        <f t="shared" si="3"/>
        <v>0</v>
      </c>
      <c r="T41" s="54">
        <f t="shared" si="4"/>
        <v>0</v>
      </c>
      <c r="U41" s="54">
        <f t="shared" si="5"/>
        <v>0</v>
      </c>
    </row>
    <row r="42" spans="1:21" x14ac:dyDescent="0.25">
      <c r="A42" s="70"/>
      <c r="B42" s="71"/>
      <c r="C42" s="72"/>
      <c r="D42" s="73" t="s">
        <v>207</v>
      </c>
      <c r="E42" s="64"/>
      <c r="F42" s="74"/>
      <c r="G42" s="74"/>
      <c r="H42" s="74"/>
      <c r="I42" s="75">
        <f t="shared" si="1"/>
        <v>0</v>
      </c>
      <c r="J42" s="76"/>
      <c r="K42" s="74"/>
      <c r="L42" s="74"/>
      <c r="M42" s="74"/>
      <c r="N42" s="79"/>
      <c r="O42" s="79"/>
      <c r="P42" s="75">
        <f t="shared" si="2"/>
        <v>0</v>
      </c>
      <c r="Q42" s="77">
        <f t="shared" si="0"/>
        <v>0</v>
      </c>
      <c r="R42" s="78">
        <f t="shared" si="3"/>
        <v>0</v>
      </c>
      <c r="T42" s="54">
        <f t="shared" si="4"/>
        <v>0</v>
      </c>
      <c r="U42" s="54">
        <f t="shared" si="5"/>
        <v>0</v>
      </c>
    </row>
    <row r="43" spans="1:21" x14ac:dyDescent="0.25">
      <c r="A43" s="70"/>
      <c r="B43" s="71"/>
      <c r="C43" s="72"/>
      <c r="D43" s="73" t="s">
        <v>207</v>
      </c>
      <c r="E43" s="64"/>
      <c r="F43" s="74"/>
      <c r="G43" s="74"/>
      <c r="H43" s="74"/>
      <c r="I43" s="75">
        <f t="shared" si="1"/>
        <v>0</v>
      </c>
      <c r="J43" s="76"/>
      <c r="K43" s="74"/>
      <c r="L43" s="74"/>
      <c r="M43" s="74"/>
      <c r="N43" s="79"/>
      <c r="O43" s="79"/>
      <c r="P43" s="75">
        <f t="shared" si="2"/>
        <v>0</v>
      </c>
      <c r="Q43" s="77">
        <f t="shared" si="0"/>
        <v>0</v>
      </c>
      <c r="R43" s="78">
        <f t="shared" si="3"/>
        <v>0</v>
      </c>
      <c r="T43" s="54">
        <f t="shared" si="4"/>
        <v>0</v>
      </c>
      <c r="U43" s="54">
        <f t="shared" si="5"/>
        <v>0</v>
      </c>
    </row>
    <row r="44" spans="1:21" x14ac:dyDescent="0.25">
      <c r="A44" s="70"/>
      <c r="B44" s="71"/>
      <c r="C44" s="72"/>
      <c r="D44" s="73" t="s">
        <v>207</v>
      </c>
      <c r="E44" s="64"/>
      <c r="F44" s="74"/>
      <c r="G44" s="74"/>
      <c r="H44" s="74"/>
      <c r="I44" s="75">
        <f t="shared" si="1"/>
        <v>0</v>
      </c>
      <c r="J44" s="76"/>
      <c r="K44" s="74"/>
      <c r="L44" s="74"/>
      <c r="M44" s="74"/>
      <c r="N44" s="79"/>
      <c r="O44" s="79"/>
      <c r="P44" s="75">
        <f t="shared" si="2"/>
        <v>0</v>
      </c>
      <c r="Q44" s="77">
        <f t="shared" si="0"/>
        <v>0</v>
      </c>
      <c r="R44" s="78">
        <f t="shared" si="3"/>
        <v>0</v>
      </c>
      <c r="T44" s="54">
        <f t="shared" si="4"/>
        <v>0</v>
      </c>
      <c r="U44" s="54">
        <f t="shared" si="5"/>
        <v>0</v>
      </c>
    </row>
    <row r="45" spans="1:21" x14ac:dyDescent="0.25">
      <c r="A45" s="70"/>
      <c r="B45" s="71"/>
      <c r="C45" s="72"/>
      <c r="D45" s="73" t="s">
        <v>207</v>
      </c>
      <c r="E45" s="64"/>
      <c r="F45" s="74"/>
      <c r="G45" s="74"/>
      <c r="H45" s="74"/>
      <c r="I45" s="75">
        <f t="shared" si="1"/>
        <v>0</v>
      </c>
      <c r="J45" s="76"/>
      <c r="K45" s="74"/>
      <c r="L45" s="74"/>
      <c r="M45" s="74"/>
      <c r="N45" s="79"/>
      <c r="O45" s="79"/>
      <c r="P45" s="75">
        <f t="shared" si="2"/>
        <v>0</v>
      </c>
      <c r="Q45" s="77">
        <f t="shared" si="0"/>
        <v>0</v>
      </c>
      <c r="R45" s="78">
        <f t="shared" si="3"/>
        <v>0</v>
      </c>
      <c r="T45" s="54">
        <f t="shared" si="4"/>
        <v>0</v>
      </c>
      <c r="U45" s="54">
        <f t="shared" si="5"/>
        <v>0</v>
      </c>
    </row>
    <row r="46" spans="1:21" x14ac:dyDescent="0.25">
      <c r="A46" s="70"/>
      <c r="B46" s="71"/>
      <c r="C46" s="72"/>
      <c r="D46" s="73" t="s">
        <v>207</v>
      </c>
      <c r="E46" s="64"/>
      <c r="F46" s="74"/>
      <c r="G46" s="74"/>
      <c r="H46" s="74"/>
      <c r="I46" s="75">
        <f t="shared" si="1"/>
        <v>0</v>
      </c>
      <c r="J46" s="76"/>
      <c r="K46" s="74"/>
      <c r="L46" s="74"/>
      <c r="M46" s="74"/>
      <c r="N46" s="79"/>
      <c r="O46" s="79"/>
      <c r="P46" s="75">
        <f t="shared" si="2"/>
        <v>0</v>
      </c>
      <c r="Q46" s="77">
        <f t="shared" si="0"/>
        <v>0</v>
      </c>
      <c r="R46" s="78">
        <f t="shared" si="3"/>
        <v>0</v>
      </c>
      <c r="T46" s="54">
        <f t="shared" si="4"/>
        <v>0</v>
      </c>
      <c r="U46" s="54">
        <f t="shared" si="5"/>
        <v>0</v>
      </c>
    </row>
    <row r="47" spans="1:21" x14ac:dyDescent="0.25">
      <c r="A47" s="70"/>
      <c r="B47" s="71"/>
      <c r="C47" s="72"/>
      <c r="D47" s="73" t="s">
        <v>207</v>
      </c>
      <c r="E47" s="64"/>
      <c r="F47" s="74"/>
      <c r="G47" s="74"/>
      <c r="H47" s="74"/>
      <c r="I47" s="75">
        <f t="shared" si="1"/>
        <v>0</v>
      </c>
      <c r="J47" s="76"/>
      <c r="K47" s="74"/>
      <c r="L47" s="74"/>
      <c r="M47" s="74"/>
      <c r="N47" s="79"/>
      <c r="O47" s="79"/>
      <c r="P47" s="75">
        <f t="shared" si="2"/>
        <v>0</v>
      </c>
      <c r="Q47" s="77">
        <f t="shared" si="0"/>
        <v>0</v>
      </c>
      <c r="R47" s="78">
        <f t="shared" si="3"/>
        <v>0</v>
      </c>
      <c r="T47" s="54">
        <f t="shared" si="4"/>
        <v>0</v>
      </c>
      <c r="U47" s="54">
        <f t="shared" si="5"/>
        <v>0</v>
      </c>
    </row>
    <row r="48" spans="1:21" x14ac:dyDescent="0.25">
      <c r="A48" s="70"/>
      <c r="B48" s="71"/>
      <c r="C48" s="72"/>
      <c r="D48" s="73" t="s">
        <v>207</v>
      </c>
      <c r="E48" s="64"/>
      <c r="F48" s="74"/>
      <c r="G48" s="74"/>
      <c r="H48" s="74"/>
      <c r="I48" s="75">
        <f t="shared" si="1"/>
        <v>0</v>
      </c>
      <c r="J48" s="76"/>
      <c r="K48" s="74"/>
      <c r="L48" s="74"/>
      <c r="M48" s="74"/>
      <c r="N48" s="79"/>
      <c r="O48" s="79"/>
      <c r="P48" s="75">
        <f t="shared" si="2"/>
        <v>0</v>
      </c>
      <c r="Q48" s="77">
        <f t="shared" si="0"/>
        <v>0</v>
      </c>
      <c r="R48" s="78">
        <f t="shared" si="3"/>
        <v>0</v>
      </c>
      <c r="T48" s="54">
        <f t="shared" si="4"/>
        <v>0</v>
      </c>
      <c r="U48" s="54">
        <f t="shared" si="5"/>
        <v>0</v>
      </c>
    </row>
    <row r="49" spans="1:22" x14ac:dyDescent="0.25">
      <c r="A49" s="70"/>
      <c r="B49" s="71"/>
      <c r="C49" s="72"/>
      <c r="D49" s="73" t="s">
        <v>207</v>
      </c>
      <c r="E49" s="64"/>
      <c r="F49" s="74"/>
      <c r="G49" s="74"/>
      <c r="H49" s="74"/>
      <c r="I49" s="75">
        <f t="shared" si="1"/>
        <v>0</v>
      </c>
      <c r="J49" s="76"/>
      <c r="K49" s="74"/>
      <c r="L49" s="74"/>
      <c r="M49" s="74"/>
      <c r="N49" s="79"/>
      <c r="O49" s="79"/>
      <c r="P49" s="75">
        <f t="shared" si="2"/>
        <v>0</v>
      </c>
      <c r="Q49" s="77">
        <f t="shared" si="0"/>
        <v>0</v>
      </c>
      <c r="R49" s="78">
        <f t="shared" si="3"/>
        <v>0</v>
      </c>
      <c r="T49" s="54">
        <f t="shared" si="4"/>
        <v>0</v>
      </c>
      <c r="U49" s="54">
        <f t="shared" si="5"/>
        <v>0</v>
      </c>
    </row>
    <row r="50" spans="1:22" x14ac:dyDescent="0.25">
      <c r="A50" s="70"/>
      <c r="B50" s="71"/>
      <c r="C50" s="72"/>
      <c r="D50" s="73" t="s">
        <v>207</v>
      </c>
      <c r="E50" s="64"/>
      <c r="F50" s="74"/>
      <c r="G50" s="74"/>
      <c r="H50" s="74"/>
      <c r="I50" s="75">
        <f t="shared" si="1"/>
        <v>0</v>
      </c>
      <c r="J50" s="76"/>
      <c r="K50" s="74"/>
      <c r="L50" s="74"/>
      <c r="M50" s="74"/>
      <c r="N50" s="79"/>
      <c r="O50" s="79"/>
      <c r="P50" s="75">
        <f t="shared" si="2"/>
        <v>0</v>
      </c>
      <c r="Q50" s="77">
        <f t="shared" si="0"/>
        <v>0</v>
      </c>
      <c r="R50" s="78">
        <f t="shared" si="3"/>
        <v>0</v>
      </c>
      <c r="T50" s="54">
        <f t="shared" si="4"/>
        <v>0</v>
      </c>
      <c r="U50" s="54">
        <f t="shared" si="5"/>
        <v>0</v>
      </c>
    </row>
    <row r="51" spans="1:22" x14ac:dyDescent="0.25">
      <c r="A51" s="80" t="s">
        <v>89</v>
      </c>
      <c r="B51" s="81"/>
      <c r="C51" s="81"/>
      <c r="D51" s="82"/>
      <c r="E51" s="83"/>
      <c r="F51" s="84">
        <f>SUM(F3:F50)</f>
        <v>333</v>
      </c>
      <c r="G51" s="85"/>
      <c r="H51" s="86"/>
      <c r="I51" s="87">
        <f>SUM(I3:I50)</f>
        <v>333000</v>
      </c>
      <c r="J51" s="88"/>
      <c r="K51" s="89">
        <f>SUM(K3:K50)</f>
        <v>333</v>
      </c>
      <c r="L51" s="85"/>
      <c r="M51" s="90"/>
      <c r="N51" s="90"/>
      <c r="O51" s="86"/>
      <c r="P51" s="87">
        <f>SUM(P3:P50)</f>
        <v>110999.92896000003</v>
      </c>
      <c r="Q51" s="91">
        <f>SUM(Q3:Q50)</f>
        <v>222000.07103999995</v>
      </c>
      <c r="R51" s="91">
        <f>SUM(R3:R50)</f>
        <v>24.198007743359994</v>
      </c>
      <c r="T51" s="91">
        <f>SUM(T3:T50)</f>
        <v>74925</v>
      </c>
      <c r="U51" s="91">
        <f>SUM(U3:U50)</f>
        <v>33022.477800000001</v>
      </c>
    </row>
    <row r="52" spans="1:22" x14ac:dyDescent="0.25">
      <c r="M52" s="92"/>
      <c r="N52" s="92"/>
      <c r="O52" s="92"/>
      <c r="P52" s="93"/>
      <c r="Q52" s="94"/>
      <c r="R52" s="94"/>
      <c r="V52" s="95"/>
    </row>
  </sheetData>
  <mergeCells count="6">
    <mergeCell ref="R1:R2"/>
    <mergeCell ref="A1:A2"/>
    <mergeCell ref="B1:B2"/>
    <mergeCell ref="C1:I1"/>
    <mergeCell ref="J1:P1"/>
    <mergeCell ref="Q1:Q2"/>
  </mergeCells>
  <dataValidations count="2">
    <dataValidation type="list" allowBlank="1" showInputMessage="1" showErrorMessage="1" sqref="B3:B50" xr:uid="{BC7225A3-19B3-4BF6-9854-D159FB410190}">
      <formula1>"izvēle…,M1,M2,M3,M4,M5,M6,NAV"</formula1>
    </dataValidation>
    <dataValidation type="list" allowBlank="1" showInputMessage="1" showErrorMessage="1" sqref="D3:D50" xr:uid="{4B758799-8EBC-4D12-8166-C1D64A642693}">
      <formula1>"izvēle…,dzīvsudraba,nātrija gāzizlādes,halogēna,cits"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1:O105"/>
  <sheetViews>
    <sheetView zoomScaleNormal="100" workbookViewId="0">
      <selection activeCell="M2" sqref="M2"/>
    </sheetView>
  </sheetViews>
  <sheetFormatPr defaultColWidth="0" defaultRowHeight="12.75" zeroHeight="1" outlineLevelRow="1" x14ac:dyDescent="0.2"/>
  <cols>
    <col min="1" max="1" width="35.5" style="1" customWidth="1"/>
    <col min="2" max="2" width="11.375" style="1" customWidth="1"/>
    <col min="3" max="3" width="15.375" style="1" customWidth="1"/>
    <col min="4" max="4" width="12.375" style="1" customWidth="1"/>
    <col min="5" max="5" width="9.125" style="1" customWidth="1"/>
    <col min="6" max="6" width="11.75" style="1" customWidth="1"/>
    <col min="7" max="7" width="13" style="1" customWidth="1"/>
    <col min="8" max="8" width="10.375" style="1" customWidth="1"/>
    <col min="9" max="10" width="13.375" style="1" customWidth="1"/>
    <col min="11" max="11" width="17.25" style="1" customWidth="1"/>
    <col min="12" max="12" width="10.125" style="1" customWidth="1"/>
    <col min="13" max="14" width="11.125" style="1" customWidth="1"/>
    <col min="15" max="15" width="4.375" style="1" customWidth="1"/>
    <col min="16" max="16384" width="9" style="1" hidden="1"/>
  </cols>
  <sheetData>
    <row r="1" spans="1:14" ht="14.25" x14ac:dyDescent="0.25">
      <c r="A1" s="21" t="s">
        <v>160</v>
      </c>
    </row>
    <row r="2" spans="1:14" ht="73.5" customHeight="1" outlineLevel="1" x14ac:dyDescent="0.2">
      <c r="A2" s="29" t="s">
        <v>159</v>
      </c>
      <c r="B2" s="30" t="s">
        <v>130</v>
      </c>
      <c r="C2" s="30" t="s">
        <v>129</v>
      </c>
      <c r="D2" s="30" t="s">
        <v>134</v>
      </c>
      <c r="F2" s="31" t="s">
        <v>131</v>
      </c>
      <c r="G2" s="31" t="s">
        <v>129</v>
      </c>
      <c r="H2" s="31" t="s">
        <v>134</v>
      </c>
      <c r="M2" s="32" t="s">
        <v>165</v>
      </c>
      <c r="N2" s="32" t="s">
        <v>135</v>
      </c>
    </row>
    <row r="3" spans="1:14" ht="25.5" outlineLevel="1" x14ac:dyDescent="0.2">
      <c r="A3" s="2" t="s">
        <v>208</v>
      </c>
      <c r="B3" s="37">
        <f>'Apgaismojuma aprēķins'!I51</f>
        <v>333000</v>
      </c>
      <c r="C3" s="33" t="s">
        <v>178</v>
      </c>
      <c r="D3" s="35">
        <f>VLOOKUP(C3,$B$78:$C$95,2,FALSE)</f>
        <v>0.109</v>
      </c>
      <c r="F3" s="37">
        <f>'Apgaismojuma aprēķins'!P51</f>
        <v>110999.92896000003</v>
      </c>
      <c r="G3" s="33" t="s">
        <v>178</v>
      </c>
      <c r="H3" s="35">
        <f>VLOOKUP(G3,$B$78:$C$95,2,FALSE)</f>
        <v>0.109</v>
      </c>
      <c r="M3" s="50">
        <f>(B3-F3)/1000</f>
        <v>222.00007103999994</v>
      </c>
      <c r="N3" s="36">
        <f>D3*B3-H3*F3</f>
        <v>24198.007743359994</v>
      </c>
    </row>
    <row r="4" spans="1:14" outlineLevel="1" x14ac:dyDescent="0.2">
      <c r="A4" s="2"/>
      <c r="B4" s="37"/>
      <c r="C4" s="33" t="s">
        <v>147</v>
      </c>
      <c r="D4" s="35">
        <f t="shared" ref="D4:D7" si="0">VLOOKUP(C4,$B$78:$C$95,2,FALSE)</f>
        <v>0</v>
      </c>
      <c r="F4" s="37"/>
      <c r="G4" s="33" t="s">
        <v>147</v>
      </c>
      <c r="H4" s="35">
        <f t="shared" ref="H4:H7" si="1">VLOOKUP(G4,$B$78:$C$95,2,FALSE)</f>
        <v>0</v>
      </c>
      <c r="M4" s="50">
        <f t="shared" ref="M4:M7" si="2">(B4-F4)/1000</f>
        <v>0</v>
      </c>
      <c r="N4" s="36">
        <f>D4*B4-H4*F4</f>
        <v>0</v>
      </c>
    </row>
    <row r="5" spans="1:14" outlineLevel="1" x14ac:dyDescent="0.2">
      <c r="A5" s="2"/>
      <c r="B5" s="37"/>
      <c r="C5" s="33" t="s">
        <v>147</v>
      </c>
      <c r="D5" s="35">
        <f t="shared" si="0"/>
        <v>0</v>
      </c>
      <c r="F5" s="37"/>
      <c r="G5" s="33" t="s">
        <v>147</v>
      </c>
      <c r="H5" s="35">
        <f t="shared" si="1"/>
        <v>0</v>
      </c>
      <c r="M5" s="50">
        <f t="shared" si="2"/>
        <v>0</v>
      </c>
      <c r="N5" s="36">
        <f>D5*B5-H5*F5</f>
        <v>0</v>
      </c>
    </row>
    <row r="6" spans="1:14" outlineLevel="1" x14ac:dyDescent="0.2">
      <c r="A6" s="2"/>
      <c r="B6" s="37"/>
      <c r="C6" s="33" t="s">
        <v>147</v>
      </c>
      <c r="D6" s="35">
        <f t="shared" si="0"/>
        <v>0</v>
      </c>
      <c r="F6" s="37"/>
      <c r="G6" s="33" t="s">
        <v>147</v>
      </c>
      <c r="H6" s="35">
        <f t="shared" si="1"/>
        <v>0</v>
      </c>
      <c r="M6" s="50">
        <f t="shared" si="2"/>
        <v>0</v>
      </c>
      <c r="N6" s="36">
        <f>D6*B6-H6*F6</f>
        <v>0</v>
      </c>
    </row>
    <row r="7" spans="1:14" outlineLevel="1" x14ac:dyDescent="0.2">
      <c r="A7" s="2"/>
      <c r="B7" s="37"/>
      <c r="C7" s="33" t="s">
        <v>147</v>
      </c>
      <c r="D7" s="35">
        <f t="shared" si="0"/>
        <v>0</v>
      </c>
      <c r="F7" s="37"/>
      <c r="G7" s="33" t="s">
        <v>147</v>
      </c>
      <c r="H7" s="35">
        <f t="shared" si="1"/>
        <v>0</v>
      </c>
      <c r="M7" s="50">
        <f t="shared" si="2"/>
        <v>0</v>
      </c>
      <c r="N7" s="36">
        <f>D7*B7-H7*F7</f>
        <v>0</v>
      </c>
    </row>
    <row r="8" spans="1:14" x14ac:dyDescent="0.2"/>
    <row r="9" spans="1:14" ht="14.25" x14ac:dyDescent="0.25">
      <c r="A9" s="21" t="s">
        <v>161</v>
      </c>
    </row>
    <row r="10" spans="1:14" ht="13.5" x14ac:dyDescent="0.25">
      <c r="A10" s="34" t="s">
        <v>148</v>
      </c>
    </row>
    <row r="11" spans="1:14" ht="66.75" outlineLevel="1" x14ac:dyDescent="0.2">
      <c r="A11" s="29" t="s">
        <v>159</v>
      </c>
      <c r="B11" s="30" t="s">
        <v>132</v>
      </c>
      <c r="C11" s="30" t="s">
        <v>129</v>
      </c>
      <c r="D11" s="30" t="s">
        <v>136</v>
      </c>
      <c r="E11" s="30" t="s">
        <v>73</v>
      </c>
      <c r="F11" s="30" t="s">
        <v>133</v>
      </c>
      <c r="G11" s="30" t="s">
        <v>129</v>
      </c>
      <c r="H11" s="30" t="s">
        <v>134</v>
      </c>
      <c r="J11" s="31" t="s">
        <v>138</v>
      </c>
      <c r="K11" s="31" t="s">
        <v>129</v>
      </c>
      <c r="L11" s="31" t="s">
        <v>134</v>
      </c>
      <c r="M11" s="32" t="s">
        <v>165</v>
      </c>
      <c r="N11" s="32" t="s">
        <v>135</v>
      </c>
    </row>
    <row r="12" spans="1:14" ht="25.5" outlineLevel="1" x14ac:dyDescent="0.2">
      <c r="A12" s="2"/>
      <c r="B12" s="37"/>
      <c r="C12" s="33" t="s">
        <v>125</v>
      </c>
      <c r="D12" s="35">
        <f t="shared" ref="D12:D16" si="3">VLOOKUP(C12,$B$78:$C$95,2,FALSE)</f>
        <v>0.20200000000000001</v>
      </c>
      <c r="E12" s="38">
        <v>1</v>
      </c>
      <c r="F12" s="37"/>
      <c r="G12" s="33" t="s">
        <v>178</v>
      </c>
      <c r="H12" s="35">
        <f t="shared" ref="H12:H16" si="4">VLOOKUP(G12,$B$78:$C$95,2,FALSE)</f>
        <v>0.109</v>
      </c>
      <c r="J12" s="37"/>
      <c r="K12" s="33" t="s">
        <v>178</v>
      </c>
      <c r="L12" s="35">
        <f t="shared" ref="L12:L16" si="5">VLOOKUP(K12,$B$78:$C$95,2,FALSE)</f>
        <v>0.109</v>
      </c>
      <c r="M12" s="50">
        <f>(F12-J12)/1000</f>
        <v>0</v>
      </c>
      <c r="N12" s="36">
        <f>B12*D12/E12+F12*H12-J12*L12</f>
        <v>0</v>
      </c>
    </row>
    <row r="13" spans="1:14" outlineLevel="1" x14ac:dyDescent="0.2">
      <c r="A13" s="2"/>
      <c r="B13" s="37"/>
      <c r="C13" s="33" t="s">
        <v>147</v>
      </c>
      <c r="D13" s="35">
        <f t="shared" si="3"/>
        <v>0</v>
      </c>
      <c r="E13" s="38">
        <v>1</v>
      </c>
      <c r="F13" s="37"/>
      <c r="G13" s="33" t="s">
        <v>147</v>
      </c>
      <c r="H13" s="35">
        <f t="shared" si="4"/>
        <v>0</v>
      </c>
      <c r="J13" s="37"/>
      <c r="K13" s="33" t="s">
        <v>147</v>
      </c>
      <c r="L13" s="35">
        <f t="shared" si="5"/>
        <v>0</v>
      </c>
      <c r="M13" s="50">
        <f t="shared" ref="M13:M16" si="6">(F13-J13)/1000</f>
        <v>0</v>
      </c>
      <c r="N13" s="36">
        <f>B13*D13/E13+F13*H13-J13*L13</f>
        <v>0</v>
      </c>
    </row>
    <row r="14" spans="1:14" outlineLevel="1" x14ac:dyDescent="0.2">
      <c r="A14" s="2"/>
      <c r="B14" s="37"/>
      <c r="C14" s="33" t="s">
        <v>147</v>
      </c>
      <c r="D14" s="35">
        <f t="shared" si="3"/>
        <v>0</v>
      </c>
      <c r="E14" s="38">
        <v>1</v>
      </c>
      <c r="F14" s="37"/>
      <c r="G14" s="33" t="s">
        <v>147</v>
      </c>
      <c r="H14" s="35">
        <f t="shared" si="4"/>
        <v>0</v>
      </c>
      <c r="J14" s="37"/>
      <c r="K14" s="33" t="s">
        <v>147</v>
      </c>
      <c r="L14" s="35">
        <f t="shared" si="5"/>
        <v>0</v>
      </c>
      <c r="M14" s="50">
        <f t="shared" si="6"/>
        <v>0</v>
      </c>
      <c r="N14" s="36">
        <f>B14*D14/E14+F14*H14-J14*L14</f>
        <v>0</v>
      </c>
    </row>
    <row r="15" spans="1:14" outlineLevel="1" x14ac:dyDescent="0.2">
      <c r="A15" s="2"/>
      <c r="B15" s="37"/>
      <c r="C15" s="33" t="s">
        <v>147</v>
      </c>
      <c r="D15" s="35">
        <f t="shared" si="3"/>
        <v>0</v>
      </c>
      <c r="E15" s="38">
        <v>1</v>
      </c>
      <c r="F15" s="37"/>
      <c r="G15" s="33" t="s">
        <v>147</v>
      </c>
      <c r="H15" s="35">
        <f t="shared" si="4"/>
        <v>0</v>
      </c>
      <c r="J15" s="37"/>
      <c r="K15" s="33" t="s">
        <v>147</v>
      </c>
      <c r="L15" s="35">
        <f t="shared" si="5"/>
        <v>0</v>
      </c>
      <c r="M15" s="50">
        <f t="shared" si="6"/>
        <v>0</v>
      </c>
      <c r="N15" s="36">
        <f>B15*D15/E15+F15*H15-J15*L15</f>
        <v>0</v>
      </c>
    </row>
    <row r="16" spans="1:14" outlineLevel="1" x14ac:dyDescent="0.2">
      <c r="A16" s="2"/>
      <c r="B16" s="37"/>
      <c r="C16" s="33" t="s">
        <v>147</v>
      </c>
      <c r="D16" s="35">
        <f t="shared" si="3"/>
        <v>0</v>
      </c>
      <c r="E16" s="38">
        <v>1</v>
      </c>
      <c r="F16" s="37"/>
      <c r="G16" s="33" t="s">
        <v>147</v>
      </c>
      <c r="H16" s="35">
        <f t="shared" si="4"/>
        <v>0</v>
      </c>
      <c r="J16" s="37"/>
      <c r="K16" s="33" t="s">
        <v>147</v>
      </c>
      <c r="L16" s="35">
        <f t="shared" si="5"/>
        <v>0</v>
      </c>
      <c r="M16" s="50">
        <f t="shared" si="6"/>
        <v>0</v>
      </c>
      <c r="N16" s="36">
        <f>B16*D16/E16+F16*H16-J16*L16</f>
        <v>0</v>
      </c>
    </row>
    <row r="17" spans="1:14" x14ac:dyDescent="0.2"/>
    <row r="18" spans="1:14" ht="13.5" x14ac:dyDescent="0.25">
      <c r="A18" s="34" t="s">
        <v>149</v>
      </c>
    </row>
    <row r="19" spans="1:14" ht="76.5" outlineLevel="1" x14ac:dyDescent="0.2">
      <c r="A19" s="29" t="s">
        <v>159</v>
      </c>
      <c r="B19" s="30" t="s">
        <v>132</v>
      </c>
      <c r="C19" s="30" t="s">
        <v>129</v>
      </c>
      <c r="D19" s="30" t="s">
        <v>136</v>
      </c>
      <c r="E19" s="30" t="s">
        <v>73</v>
      </c>
      <c r="F19" s="30" t="s">
        <v>133</v>
      </c>
      <c r="G19" s="30" t="s">
        <v>129</v>
      </c>
      <c r="H19" s="30" t="s">
        <v>134</v>
      </c>
      <c r="I19" s="31" t="s">
        <v>139</v>
      </c>
      <c r="J19" s="31" t="s">
        <v>138</v>
      </c>
      <c r="K19" s="31" t="s">
        <v>129</v>
      </c>
      <c r="L19" s="31" t="s">
        <v>134</v>
      </c>
      <c r="M19" s="32" t="s">
        <v>165</v>
      </c>
      <c r="N19" s="32" t="s">
        <v>135</v>
      </c>
    </row>
    <row r="20" spans="1:14" ht="63.75" outlineLevel="1" x14ac:dyDescent="0.2">
      <c r="A20" s="2" t="s">
        <v>154</v>
      </c>
      <c r="B20" s="37">
        <v>100000</v>
      </c>
      <c r="C20" s="33" t="s">
        <v>179</v>
      </c>
      <c r="D20" s="35">
        <f t="shared" ref="D20:D24" si="7">VLOOKUP(C20,$B$78:$C$95,2,FALSE)</f>
        <v>0.26400000000000001</v>
      </c>
      <c r="E20" s="38">
        <v>1</v>
      </c>
      <c r="F20" s="37">
        <v>0</v>
      </c>
      <c r="G20" s="33" t="s">
        <v>178</v>
      </c>
      <c r="H20" s="35">
        <f t="shared" ref="H20:H24" si="8">VLOOKUP(G20,$B$78:$C$95,2,FALSE)</f>
        <v>0.109</v>
      </c>
      <c r="I20" s="37">
        <v>55000</v>
      </c>
      <c r="J20" s="37"/>
      <c r="K20" s="33" t="s">
        <v>178</v>
      </c>
      <c r="L20" s="35">
        <f t="shared" ref="L20:L24" si="9">VLOOKUP(K20,$B$78:$C$95,2,FALSE)</f>
        <v>0.109</v>
      </c>
      <c r="M20" s="50">
        <f>(F20-J20)/1000</f>
        <v>0</v>
      </c>
      <c r="N20" s="36">
        <f>B20*D20/E20+F20*H20-(I20*D20/E20+J20*L20)</f>
        <v>11880</v>
      </c>
    </row>
    <row r="21" spans="1:14" outlineLevel="1" x14ac:dyDescent="0.2">
      <c r="A21" s="2"/>
      <c r="B21" s="37"/>
      <c r="C21" s="33" t="s">
        <v>147</v>
      </c>
      <c r="D21" s="35">
        <f t="shared" si="7"/>
        <v>0</v>
      </c>
      <c r="E21" s="38">
        <v>1</v>
      </c>
      <c r="F21" s="37"/>
      <c r="G21" s="33" t="s">
        <v>147</v>
      </c>
      <c r="H21" s="35">
        <f t="shared" si="8"/>
        <v>0</v>
      </c>
      <c r="I21" s="37"/>
      <c r="J21" s="37"/>
      <c r="K21" s="33" t="s">
        <v>147</v>
      </c>
      <c r="L21" s="35">
        <f t="shared" si="9"/>
        <v>0</v>
      </c>
      <c r="M21" s="50">
        <f t="shared" ref="M21:M24" si="10">(F21-J21)/1000</f>
        <v>0</v>
      </c>
      <c r="N21" s="36">
        <f>B21*D21/E21+F21*H21-(I21*D21/E21+J21*L21)</f>
        <v>0</v>
      </c>
    </row>
    <row r="22" spans="1:14" outlineLevel="1" x14ac:dyDescent="0.2">
      <c r="A22" s="2"/>
      <c r="B22" s="37"/>
      <c r="C22" s="33" t="s">
        <v>147</v>
      </c>
      <c r="D22" s="35">
        <f t="shared" si="7"/>
        <v>0</v>
      </c>
      <c r="E22" s="38">
        <v>1</v>
      </c>
      <c r="F22" s="37"/>
      <c r="G22" s="33" t="s">
        <v>147</v>
      </c>
      <c r="H22" s="35">
        <f t="shared" si="8"/>
        <v>0</v>
      </c>
      <c r="I22" s="37"/>
      <c r="J22" s="37"/>
      <c r="K22" s="33" t="s">
        <v>147</v>
      </c>
      <c r="L22" s="35">
        <f t="shared" si="9"/>
        <v>0</v>
      </c>
      <c r="M22" s="50">
        <f t="shared" si="10"/>
        <v>0</v>
      </c>
      <c r="N22" s="36">
        <f>B22*D22/E22+F22*H22-(I22*D22/E22+J22*L22)</f>
        <v>0</v>
      </c>
    </row>
    <row r="23" spans="1:14" outlineLevel="1" x14ac:dyDescent="0.2">
      <c r="A23" s="2"/>
      <c r="B23" s="37"/>
      <c r="C23" s="33" t="s">
        <v>147</v>
      </c>
      <c r="D23" s="35">
        <f t="shared" si="7"/>
        <v>0</v>
      </c>
      <c r="E23" s="38">
        <v>1</v>
      </c>
      <c r="F23" s="37"/>
      <c r="G23" s="33" t="s">
        <v>147</v>
      </c>
      <c r="H23" s="35">
        <f t="shared" si="8"/>
        <v>0</v>
      </c>
      <c r="I23" s="37"/>
      <c r="J23" s="37"/>
      <c r="K23" s="33" t="s">
        <v>147</v>
      </c>
      <c r="L23" s="35">
        <f t="shared" si="9"/>
        <v>0</v>
      </c>
      <c r="M23" s="50">
        <f t="shared" si="10"/>
        <v>0</v>
      </c>
      <c r="N23" s="36">
        <f>B23*D23/E23+F23*H23-(I23*D23/E23+J23*L23)</f>
        <v>0</v>
      </c>
    </row>
    <row r="24" spans="1:14" outlineLevel="1" x14ac:dyDescent="0.2">
      <c r="A24" s="2"/>
      <c r="B24" s="37"/>
      <c r="C24" s="33" t="s">
        <v>147</v>
      </c>
      <c r="D24" s="35">
        <f t="shared" si="7"/>
        <v>0</v>
      </c>
      <c r="E24" s="38">
        <v>1</v>
      </c>
      <c r="F24" s="37"/>
      <c r="G24" s="33" t="s">
        <v>147</v>
      </c>
      <c r="H24" s="35">
        <f t="shared" si="8"/>
        <v>0</v>
      </c>
      <c r="I24" s="37"/>
      <c r="J24" s="37"/>
      <c r="K24" s="33" t="s">
        <v>147</v>
      </c>
      <c r="L24" s="35">
        <f t="shared" si="9"/>
        <v>0</v>
      </c>
      <c r="M24" s="50">
        <f t="shared" si="10"/>
        <v>0</v>
      </c>
      <c r="N24" s="36">
        <f>B24*D24/E24+F24*H24-(I24*D24/E24+J24*L24)</f>
        <v>0</v>
      </c>
    </row>
    <row r="25" spans="1:14" ht="13.5" x14ac:dyDescent="0.25">
      <c r="A25" s="34"/>
    </row>
    <row r="26" spans="1:14" ht="13.5" x14ac:dyDescent="0.25">
      <c r="A26" s="34" t="s">
        <v>150</v>
      </c>
    </row>
    <row r="27" spans="1:14" ht="66.75" outlineLevel="1" x14ac:dyDescent="0.2">
      <c r="A27" s="29" t="s">
        <v>159</v>
      </c>
      <c r="B27" s="30" t="s">
        <v>132</v>
      </c>
      <c r="C27" s="30" t="s">
        <v>129</v>
      </c>
      <c r="D27" s="30" t="s">
        <v>136</v>
      </c>
      <c r="E27" s="30" t="s">
        <v>73</v>
      </c>
      <c r="F27" s="30" t="s">
        <v>133</v>
      </c>
      <c r="G27" s="30" t="s">
        <v>129</v>
      </c>
      <c r="H27" s="30" t="s">
        <v>134</v>
      </c>
      <c r="J27" s="31" t="s">
        <v>138</v>
      </c>
      <c r="K27" s="31" t="s">
        <v>129</v>
      </c>
      <c r="L27" s="31" t="s">
        <v>134</v>
      </c>
      <c r="M27" s="32" t="s">
        <v>165</v>
      </c>
      <c r="N27" s="32" t="s">
        <v>135</v>
      </c>
    </row>
    <row r="28" spans="1:14" ht="25.5" outlineLevel="1" x14ac:dyDescent="0.2">
      <c r="A28" s="2" t="s">
        <v>153</v>
      </c>
      <c r="B28" s="37">
        <v>100000</v>
      </c>
      <c r="C28" s="33" t="s">
        <v>178</v>
      </c>
      <c r="D28" s="35">
        <f t="shared" ref="D28:D32" si="11">VLOOKUP(C28,$B$78:$C$95,2,FALSE)</f>
        <v>0.109</v>
      </c>
      <c r="E28" s="38">
        <v>1</v>
      </c>
      <c r="F28" s="37">
        <v>0</v>
      </c>
      <c r="G28" s="33" t="s">
        <v>178</v>
      </c>
      <c r="H28" s="35">
        <f t="shared" ref="H28:H32" si="12">VLOOKUP(G28,$B$78:$C$95,2,FALSE)</f>
        <v>0.109</v>
      </c>
      <c r="J28" s="37">
        <v>0</v>
      </c>
      <c r="K28" s="33" t="s">
        <v>178</v>
      </c>
      <c r="L28" s="35">
        <f t="shared" ref="L28:L32" si="13">VLOOKUP(K28,$B$78:$C$95,2,FALSE)</f>
        <v>0.109</v>
      </c>
      <c r="M28" s="50">
        <f t="shared" ref="M28:M32" si="14">(F28-J28)/1000</f>
        <v>0</v>
      </c>
      <c r="N28" s="36">
        <f>B28*D28/E28+F28*H28-J28*L28</f>
        <v>10900</v>
      </c>
    </row>
    <row r="29" spans="1:14" outlineLevel="1" x14ac:dyDescent="0.2">
      <c r="A29" s="2"/>
      <c r="B29" s="37"/>
      <c r="C29" s="33" t="s">
        <v>147</v>
      </c>
      <c r="D29" s="35">
        <f t="shared" si="11"/>
        <v>0</v>
      </c>
      <c r="E29" s="38">
        <v>1</v>
      </c>
      <c r="F29" s="37"/>
      <c r="G29" s="33" t="s">
        <v>147</v>
      </c>
      <c r="H29" s="35">
        <f t="shared" si="12"/>
        <v>0</v>
      </c>
      <c r="J29" s="37"/>
      <c r="K29" s="33" t="s">
        <v>147</v>
      </c>
      <c r="L29" s="35">
        <f t="shared" si="13"/>
        <v>0</v>
      </c>
      <c r="M29" s="50">
        <f t="shared" si="14"/>
        <v>0</v>
      </c>
      <c r="N29" s="36">
        <f>B29*D29/E29+F29*H29-J29*L29</f>
        <v>0</v>
      </c>
    </row>
    <row r="30" spans="1:14" outlineLevel="1" x14ac:dyDescent="0.2">
      <c r="A30" s="2"/>
      <c r="B30" s="37"/>
      <c r="C30" s="33" t="s">
        <v>147</v>
      </c>
      <c r="D30" s="35">
        <f t="shared" si="11"/>
        <v>0</v>
      </c>
      <c r="E30" s="38">
        <v>1</v>
      </c>
      <c r="F30" s="37"/>
      <c r="G30" s="33" t="s">
        <v>147</v>
      </c>
      <c r="H30" s="35">
        <f t="shared" si="12"/>
        <v>0</v>
      </c>
      <c r="J30" s="37"/>
      <c r="K30" s="33" t="s">
        <v>147</v>
      </c>
      <c r="L30" s="35">
        <f t="shared" si="13"/>
        <v>0</v>
      </c>
      <c r="M30" s="50">
        <f t="shared" si="14"/>
        <v>0</v>
      </c>
      <c r="N30" s="36">
        <f>B30*D30/E30+F30*H30-J30*L30</f>
        <v>0</v>
      </c>
    </row>
    <row r="31" spans="1:14" outlineLevel="1" x14ac:dyDescent="0.2">
      <c r="A31" s="2"/>
      <c r="B31" s="37"/>
      <c r="C31" s="33" t="s">
        <v>147</v>
      </c>
      <c r="D31" s="35">
        <f t="shared" si="11"/>
        <v>0</v>
      </c>
      <c r="E31" s="38">
        <v>1</v>
      </c>
      <c r="F31" s="37"/>
      <c r="G31" s="33" t="s">
        <v>147</v>
      </c>
      <c r="H31" s="35">
        <f t="shared" si="12"/>
        <v>0</v>
      </c>
      <c r="J31" s="37"/>
      <c r="K31" s="33" t="s">
        <v>147</v>
      </c>
      <c r="L31" s="35">
        <f t="shared" si="13"/>
        <v>0</v>
      </c>
      <c r="M31" s="50">
        <f t="shared" si="14"/>
        <v>0</v>
      </c>
      <c r="N31" s="36">
        <f>B31*D31/E31+F31*H31-J31*L31</f>
        <v>0</v>
      </c>
    </row>
    <row r="32" spans="1:14" outlineLevel="1" x14ac:dyDescent="0.2">
      <c r="A32" s="2"/>
      <c r="B32" s="37"/>
      <c r="C32" s="33" t="s">
        <v>147</v>
      </c>
      <c r="D32" s="35">
        <f t="shared" si="11"/>
        <v>0</v>
      </c>
      <c r="E32" s="38">
        <v>1</v>
      </c>
      <c r="F32" s="37"/>
      <c r="G32" s="33" t="s">
        <v>147</v>
      </c>
      <c r="H32" s="35">
        <f t="shared" si="12"/>
        <v>0</v>
      </c>
      <c r="J32" s="37"/>
      <c r="K32" s="33" t="s">
        <v>147</v>
      </c>
      <c r="L32" s="35">
        <f t="shared" si="13"/>
        <v>0</v>
      </c>
      <c r="M32" s="50">
        <f t="shared" si="14"/>
        <v>0</v>
      </c>
      <c r="N32" s="36">
        <f>B32*D32/E32+F32*H32-J32*L32</f>
        <v>0</v>
      </c>
    </row>
    <row r="33" spans="1:14" x14ac:dyDescent="0.2"/>
    <row r="34" spans="1:14" ht="13.5" x14ac:dyDescent="0.25">
      <c r="A34" s="34" t="s">
        <v>151</v>
      </c>
    </row>
    <row r="35" spans="1:14" ht="76.5" outlineLevel="1" x14ac:dyDescent="0.2">
      <c r="A35" s="29" t="s">
        <v>159</v>
      </c>
      <c r="B35" s="30" t="s">
        <v>132</v>
      </c>
      <c r="C35" s="30" t="s">
        <v>129</v>
      </c>
      <c r="D35" s="30" t="s">
        <v>136</v>
      </c>
      <c r="E35" s="30" t="s">
        <v>73</v>
      </c>
      <c r="F35" s="30" t="s">
        <v>133</v>
      </c>
      <c r="G35" s="30" t="s">
        <v>129</v>
      </c>
      <c r="H35" s="30" t="s">
        <v>134</v>
      </c>
      <c r="I35" s="31" t="s">
        <v>139</v>
      </c>
      <c r="J35" s="31" t="s">
        <v>138</v>
      </c>
      <c r="K35" s="31" t="s">
        <v>129</v>
      </c>
      <c r="L35" s="31" t="s">
        <v>134</v>
      </c>
      <c r="M35" s="32" t="s">
        <v>165</v>
      </c>
      <c r="N35" s="32" t="s">
        <v>135</v>
      </c>
    </row>
    <row r="36" spans="1:14" ht="25.5" outlineLevel="1" x14ac:dyDescent="0.2">
      <c r="A36" s="2"/>
      <c r="B36" s="37"/>
      <c r="C36" s="33" t="s">
        <v>147</v>
      </c>
      <c r="D36" s="35">
        <f t="shared" ref="D36:D40" si="15">VLOOKUP(C36,$B$78:$C$95,2,FALSE)</f>
        <v>0</v>
      </c>
      <c r="E36" s="38">
        <v>1</v>
      </c>
      <c r="F36" s="37"/>
      <c r="G36" s="33" t="s">
        <v>178</v>
      </c>
      <c r="H36" s="35">
        <f t="shared" ref="H36:H40" si="16">VLOOKUP(G36,$B$78:$C$95,2,FALSE)</f>
        <v>0.109</v>
      </c>
      <c r="I36" s="39"/>
      <c r="J36" s="37"/>
      <c r="K36" s="33" t="s">
        <v>178</v>
      </c>
      <c r="L36" s="35">
        <f t="shared" ref="L36:L40" si="17">VLOOKUP(K36,$B$78:$C$95,2,FALSE)</f>
        <v>0.109</v>
      </c>
      <c r="M36" s="50">
        <f t="shared" ref="M36:M40" si="18">(F36-J36)/1000</f>
        <v>0</v>
      </c>
      <c r="N36" s="36">
        <f>B36*D36/E36+F36*H36-I36*D36/E36-J36*L36</f>
        <v>0</v>
      </c>
    </row>
    <row r="37" spans="1:14" outlineLevel="1" x14ac:dyDescent="0.2">
      <c r="A37" s="2"/>
      <c r="B37" s="37"/>
      <c r="C37" s="33" t="s">
        <v>147</v>
      </c>
      <c r="D37" s="35">
        <f t="shared" si="15"/>
        <v>0</v>
      </c>
      <c r="E37" s="38">
        <v>1</v>
      </c>
      <c r="F37" s="37"/>
      <c r="G37" s="33" t="s">
        <v>147</v>
      </c>
      <c r="H37" s="35">
        <f t="shared" si="16"/>
        <v>0</v>
      </c>
      <c r="I37" s="39"/>
      <c r="J37" s="37"/>
      <c r="K37" s="33" t="s">
        <v>147</v>
      </c>
      <c r="L37" s="35">
        <f t="shared" si="17"/>
        <v>0</v>
      </c>
      <c r="M37" s="50">
        <f t="shared" si="18"/>
        <v>0</v>
      </c>
      <c r="N37" s="36">
        <f>B37*D37/E37+F37*H37-I37*D37/E37-J37*L37</f>
        <v>0</v>
      </c>
    </row>
    <row r="38" spans="1:14" outlineLevel="1" x14ac:dyDescent="0.2">
      <c r="A38" s="2"/>
      <c r="B38" s="37"/>
      <c r="C38" s="33" t="s">
        <v>147</v>
      </c>
      <c r="D38" s="35">
        <f t="shared" si="15"/>
        <v>0</v>
      </c>
      <c r="E38" s="38">
        <v>1</v>
      </c>
      <c r="F38" s="37"/>
      <c r="G38" s="33" t="s">
        <v>147</v>
      </c>
      <c r="H38" s="35">
        <f t="shared" si="16"/>
        <v>0</v>
      </c>
      <c r="I38" s="39"/>
      <c r="J38" s="37"/>
      <c r="K38" s="33" t="s">
        <v>147</v>
      </c>
      <c r="L38" s="35">
        <f t="shared" si="17"/>
        <v>0</v>
      </c>
      <c r="M38" s="50">
        <f t="shared" si="18"/>
        <v>0</v>
      </c>
      <c r="N38" s="36">
        <f>B38*D38/E38+F38*H38-I38*D38/E38-J38*L38</f>
        <v>0</v>
      </c>
    </row>
    <row r="39" spans="1:14" outlineLevel="1" x14ac:dyDescent="0.2">
      <c r="A39" s="2"/>
      <c r="B39" s="37"/>
      <c r="C39" s="33" t="s">
        <v>147</v>
      </c>
      <c r="D39" s="35">
        <f t="shared" si="15"/>
        <v>0</v>
      </c>
      <c r="E39" s="38">
        <v>1</v>
      </c>
      <c r="F39" s="37"/>
      <c r="G39" s="33" t="s">
        <v>147</v>
      </c>
      <c r="H39" s="35">
        <f t="shared" si="16"/>
        <v>0</v>
      </c>
      <c r="I39" s="39"/>
      <c r="J39" s="37"/>
      <c r="K39" s="33" t="s">
        <v>147</v>
      </c>
      <c r="L39" s="35">
        <f t="shared" si="17"/>
        <v>0</v>
      </c>
      <c r="M39" s="50">
        <f t="shared" si="18"/>
        <v>0</v>
      </c>
      <c r="N39" s="36">
        <f>B39*D39/E39+F39*H39-I39*D39/E39-J39*L39</f>
        <v>0</v>
      </c>
    </row>
    <row r="40" spans="1:14" outlineLevel="1" x14ac:dyDescent="0.2">
      <c r="A40" s="2"/>
      <c r="B40" s="37"/>
      <c r="C40" s="33" t="s">
        <v>147</v>
      </c>
      <c r="D40" s="35">
        <f t="shared" si="15"/>
        <v>0</v>
      </c>
      <c r="E40" s="38">
        <v>1</v>
      </c>
      <c r="F40" s="37"/>
      <c r="G40" s="33" t="s">
        <v>147</v>
      </c>
      <c r="H40" s="35">
        <f t="shared" si="16"/>
        <v>0</v>
      </c>
      <c r="I40" s="39"/>
      <c r="J40" s="37"/>
      <c r="K40" s="33" t="s">
        <v>147</v>
      </c>
      <c r="L40" s="35">
        <f t="shared" si="17"/>
        <v>0</v>
      </c>
      <c r="M40" s="50">
        <f t="shared" si="18"/>
        <v>0</v>
      </c>
      <c r="N40" s="36">
        <f>B40*D40/E40+F40*H40-I40*D40/E40-J40*L40</f>
        <v>0</v>
      </c>
    </row>
    <row r="41" spans="1:14" x14ac:dyDescent="0.2"/>
    <row r="42" spans="1:14" ht="14.25" x14ac:dyDescent="0.25">
      <c r="A42" s="21" t="s">
        <v>162</v>
      </c>
    </row>
    <row r="43" spans="1:14" ht="96" customHeight="1" outlineLevel="1" x14ac:dyDescent="0.2">
      <c r="A43" s="29" t="s">
        <v>159</v>
      </c>
      <c r="B43" s="31" t="s">
        <v>140</v>
      </c>
      <c r="C43" s="31" t="s">
        <v>129</v>
      </c>
      <c r="D43" s="31" t="s">
        <v>134</v>
      </c>
      <c r="J43" s="31" t="s">
        <v>138</v>
      </c>
      <c r="K43" s="31" t="s">
        <v>129</v>
      </c>
      <c r="L43" s="31" t="s">
        <v>134</v>
      </c>
      <c r="M43" s="32" t="s">
        <v>165</v>
      </c>
      <c r="N43" s="32" t="s">
        <v>135</v>
      </c>
    </row>
    <row r="44" spans="1:14" ht="25.5" outlineLevel="1" x14ac:dyDescent="0.2">
      <c r="A44" s="2"/>
      <c r="B44" s="37"/>
      <c r="C44" s="33" t="s">
        <v>178</v>
      </c>
      <c r="D44" s="35">
        <f t="shared" ref="D44:D48" si="19">VLOOKUP(C44,$B$78:$C$95,2,FALSE)</f>
        <v>0.109</v>
      </c>
      <c r="J44" s="37"/>
      <c r="K44" s="33" t="s">
        <v>178</v>
      </c>
      <c r="L44" s="35">
        <f t="shared" ref="L44:L48" si="20">VLOOKUP(K44,$B$78:$C$95,2,FALSE)</f>
        <v>0.109</v>
      </c>
      <c r="M44" s="50">
        <v>0</v>
      </c>
      <c r="N44" s="36">
        <f>D44*B44-L44*J44</f>
        <v>0</v>
      </c>
    </row>
    <row r="45" spans="1:14" outlineLevel="1" x14ac:dyDescent="0.2">
      <c r="A45" s="2"/>
      <c r="B45" s="37"/>
      <c r="C45" s="33" t="s">
        <v>147</v>
      </c>
      <c r="D45" s="35">
        <f t="shared" si="19"/>
        <v>0</v>
      </c>
      <c r="J45" s="37"/>
      <c r="K45" s="33" t="s">
        <v>147</v>
      </c>
      <c r="L45" s="35">
        <f t="shared" si="20"/>
        <v>0</v>
      </c>
      <c r="M45" s="50">
        <v>0</v>
      </c>
      <c r="N45" s="36">
        <f>D45*B45-L45*J45</f>
        <v>0</v>
      </c>
    </row>
    <row r="46" spans="1:14" outlineLevel="1" x14ac:dyDescent="0.2">
      <c r="A46" s="2"/>
      <c r="B46" s="37"/>
      <c r="C46" s="33" t="s">
        <v>147</v>
      </c>
      <c r="D46" s="35">
        <f t="shared" si="19"/>
        <v>0</v>
      </c>
      <c r="J46" s="37"/>
      <c r="K46" s="33" t="s">
        <v>147</v>
      </c>
      <c r="L46" s="35">
        <f t="shared" si="20"/>
        <v>0</v>
      </c>
      <c r="M46" s="50">
        <v>0</v>
      </c>
      <c r="N46" s="36">
        <f>D46*B46-L46*J46</f>
        <v>0</v>
      </c>
    </row>
    <row r="47" spans="1:14" outlineLevel="1" x14ac:dyDescent="0.2">
      <c r="A47" s="2"/>
      <c r="B47" s="37"/>
      <c r="C47" s="33" t="s">
        <v>147</v>
      </c>
      <c r="D47" s="35">
        <f t="shared" si="19"/>
        <v>0</v>
      </c>
      <c r="J47" s="37"/>
      <c r="K47" s="33" t="s">
        <v>147</v>
      </c>
      <c r="L47" s="35">
        <f t="shared" si="20"/>
        <v>0</v>
      </c>
      <c r="M47" s="50">
        <v>0</v>
      </c>
      <c r="N47" s="36">
        <f>D47*B47-L47*J47</f>
        <v>0</v>
      </c>
    </row>
    <row r="48" spans="1:14" outlineLevel="1" x14ac:dyDescent="0.2">
      <c r="A48" s="2"/>
      <c r="B48" s="37"/>
      <c r="C48" s="33" t="s">
        <v>147</v>
      </c>
      <c r="D48" s="35">
        <f t="shared" si="19"/>
        <v>0</v>
      </c>
      <c r="J48" s="37"/>
      <c r="K48" s="33" t="s">
        <v>147</v>
      </c>
      <c r="L48" s="35">
        <f t="shared" si="20"/>
        <v>0</v>
      </c>
      <c r="M48" s="50">
        <v>0</v>
      </c>
      <c r="N48" s="36">
        <f>D48*B48-L48*J48</f>
        <v>0</v>
      </c>
    </row>
    <row r="49" spans="1:14" x14ac:dyDescent="0.2"/>
    <row r="50" spans="1:14" ht="14.25" x14ac:dyDescent="0.25">
      <c r="A50" s="21" t="s">
        <v>164</v>
      </c>
    </row>
    <row r="51" spans="1:14" ht="66.75" outlineLevel="1" x14ac:dyDescent="0.2">
      <c r="A51" s="29" t="s">
        <v>159</v>
      </c>
      <c r="B51" s="30" t="s">
        <v>141</v>
      </c>
      <c r="C51" s="30" t="s">
        <v>129</v>
      </c>
      <c r="D51" s="30" t="s">
        <v>136</v>
      </c>
      <c r="E51" s="31" t="s">
        <v>73</v>
      </c>
      <c r="F51" s="31" t="s">
        <v>143</v>
      </c>
      <c r="G51" s="31" t="s">
        <v>129</v>
      </c>
      <c r="H51" s="31" t="s">
        <v>144</v>
      </c>
      <c r="I51" s="31" t="s">
        <v>142</v>
      </c>
      <c r="J51" s="31" t="s">
        <v>138</v>
      </c>
      <c r="K51" s="31" t="s">
        <v>129</v>
      </c>
      <c r="L51" s="31" t="s">
        <v>134</v>
      </c>
      <c r="M51" s="32" t="s">
        <v>165</v>
      </c>
      <c r="N51" s="32" t="s">
        <v>135</v>
      </c>
    </row>
    <row r="52" spans="1:14" ht="63.75" outlineLevel="1" x14ac:dyDescent="0.2">
      <c r="A52" s="2" t="s">
        <v>152</v>
      </c>
      <c r="B52" s="37">
        <v>100000</v>
      </c>
      <c r="C52" s="33" t="s">
        <v>179</v>
      </c>
      <c r="D52" s="35">
        <f>VLOOKUP(C52,$B$78:$C$95,2,FALSE)</f>
        <v>0.26400000000000001</v>
      </c>
      <c r="E52" s="38">
        <v>1</v>
      </c>
      <c r="F52" s="37">
        <v>80000</v>
      </c>
      <c r="G52" s="33" t="s">
        <v>183</v>
      </c>
      <c r="H52" s="35">
        <f t="shared" ref="H52:H56" si="21">VLOOKUP(G52,$B$78:$C$95,2,FALSE)</f>
        <v>0</v>
      </c>
      <c r="I52" s="36">
        <f>B52-F52</f>
        <v>20000</v>
      </c>
      <c r="J52" s="37">
        <v>0</v>
      </c>
      <c r="K52" s="33" t="s">
        <v>178</v>
      </c>
      <c r="L52" s="35">
        <f t="shared" ref="L52:L56" si="22">VLOOKUP(K52,$B$78:$C$95,2,FALSE)</f>
        <v>0.109</v>
      </c>
      <c r="M52" s="50">
        <f>-J52/1000</f>
        <v>0</v>
      </c>
      <c r="N52" s="36">
        <f>B52*D52-(F52*H52/E52+I52*D52+J52*L52)</f>
        <v>21120</v>
      </c>
    </row>
    <row r="53" spans="1:14" outlineLevel="1" x14ac:dyDescent="0.2">
      <c r="A53" s="2"/>
      <c r="B53" s="37"/>
      <c r="C53" s="33" t="s">
        <v>147</v>
      </c>
      <c r="D53" s="35">
        <f t="shared" ref="D53:D56" si="23">VLOOKUP(C53,$B$78:$C$95,2,FALSE)</f>
        <v>0</v>
      </c>
      <c r="E53" s="38">
        <v>1</v>
      </c>
      <c r="F53" s="37"/>
      <c r="G53" s="33" t="s">
        <v>147</v>
      </c>
      <c r="H53" s="35">
        <f t="shared" si="21"/>
        <v>0</v>
      </c>
      <c r="I53" s="36">
        <f>B53-F53</f>
        <v>0</v>
      </c>
      <c r="J53" s="37"/>
      <c r="K53" s="33" t="s">
        <v>147</v>
      </c>
      <c r="L53" s="35">
        <f t="shared" si="22"/>
        <v>0</v>
      </c>
      <c r="M53" s="50">
        <f t="shared" ref="M53:M56" si="24">-J53/1000</f>
        <v>0</v>
      </c>
      <c r="N53" s="36">
        <f>B53*D53-(F53*H53/E53+I53*D53+J53*L53)</f>
        <v>0</v>
      </c>
    </row>
    <row r="54" spans="1:14" outlineLevel="1" x14ac:dyDescent="0.2">
      <c r="A54" s="2"/>
      <c r="B54" s="37"/>
      <c r="C54" s="33" t="s">
        <v>147</v>
      </c>
      <c r="D54" s="35">
        <f t="shared" si="23"/>
        <v>0</v>
      </c>
      <c r="E54" s="38">
        <v>1</v>
      </c>
      <c r="F54" s="37"/>
      <c r="G54" s="33" t="s">
        <v>147</v>
      </c>
      <c r="H54" s="35">
        <f t="shared" si="21"/>
        <v>0</v>
      </c>
      <c r="I54" s="36">
        <f>B54-F54</f>
        <v>0</v>
      </c>
      <c r="J54" s="37"/>
      <c r="K54" s="33" t="s">
        <v>147</v>
      </c>
      <c r="L54" s="35">
        <f t="shared" si="22"/>
        <v>0</v>
      </c>
      <c r="M54" s="50">
        <f t="shared" si="24"/>
        <v>0</v>
      </c>
      <c r="N54" s="36">
        <f>B54*D54-(F54*H54/E54+I54*D54+J54*L54)</f>
        <v>0</v>
      </c>
    </row>
    <row r="55" spans="1:14" outlineLevel="1" x14ac:dyDescent="0.2">
      <c r="A55" s="2"/>
      <c r="B55" s="37"/>
      <c r="C55" s="33" t="s">
        <v>147</v>
      </c>
      <c r="D55" s="35">
        <f t="shared" si="23"/>
        <v>0</v>
      </c>
      <c r="E55" s="38">
        <v>1</v>
      </c>
      <c r="F55" s="37"/>
      <c r="G55" s="33" t="s">
        <v>147</v>
      </c>
      <c r="H55" s="35">
        <f t="shared" si="21"/>
        <v>0</v>
      </c>
      <c r="I55" s="36">
        <f>B55-F55</f>
        <v>0</v>
      </c>
      <c r="J55" s="37"/>
      <c r="K55" s="33" t="s">
        <v>147</v>
      </c>
      <c r="L55" s="35">
        <f t="shared" si="22"/>
        <v>0</v>
      </c>
      <c r="M55" s="50">
        <f t="shared" si="24"/>
        <v>0</v>
      </c>
      <c r="N55" s="36">
        <f>B55*D55-(F55*H55/E55+I55*D55+J55*L55)</f>
        <v>0</v>
      </c>
    </row>
    <row r="56" spans="1:14" outlineLevel="1" x14ac:dyDescent="0.2">
      <c r="A56" s="2"/>
      <c r="B56" s="37"/>
      <c r="C56" s="33" t="s">
        <v>147</v>
      </c>
      <c r="D56" s="35">
        <f t="shared" si="23"/>
        <v>0</v>
      </c>
      <c r="E56" s="38">
        <v>1</v>
      </c>
      <c r="F56" s="37"/>
      <c r="G56" s="33" t="s">
        <v>147</v>
      </c>
      <c r="H56" s="35">
        <f t="shared" si="21"/>
        <v>0</v>
      </c>
      <c r="I56" s="36">
        <f>B56-F56</f>
        <v>0</v>
      </c>
      <c r="J56" s="37"/>
      <c r="K56" s="33" t="s">
        <v>147</v>
      </c>
      <c r="L56" s="35">
        <f t="shared" si="22"/>
        <v>0</v>
      </c>
      <c r="M56" s="50">
        <f t="shared" si="24"/>
        <v>0</v>
      </c>
      <c r="N56" s="36">
        <f>B56*D56-(F56*H56/E56+I56*D56+J56*L56)</f>
        <v>0</v>
      </c>
    </row>
    <row r="57" spans="1:14" x14ac:dyDescent="0.2"/>
    <row r="58" spans="1:14" ht="14.25" x14ac:dyDescent="0.25">
      <c r="A58" s="21" t="s">
        <v>163</v>
      </c>
    </row>
    <row r="59" spans="1:14" ht="52.5" outlineLevel="1" x14ac:dyDescent="0.2">
      <c r="A59" s="29" t="s">
        <v>159</v>
      </c>
      <c r="C59" s="30" t="s">
        <v>145</v>
      </c>
      <c r="K59" s="30" t="s">
        <v>146</v>
      </c>
      <c r="N59" s="32" t="s">
        <v>137</v>
      </c>
    </row>
    <row r="60" spans="1:14" outlineLevel="1" x14ac:dyDescent="0.2">
      <c r="A60" s="2"/>
      <c r="C60" s="37"/>
      <c r="K60" s="37"/>
      <c r="N60" s="36">
        <f>C60-K60</f>
        <v>0</v>
      </c>
    </row>
    <row r="61" spans="1:14" outlineLevel="1" x14ac:dyDescent="0.2">
      <c r="A61" s="2"/>
      <c r="C61" s="37"/>
      <c r="K61" s="37"/>
      <c r="N61" s="36">
        <f t="shared" ref="N61:N64" si="25">C61-K61</f>
        <v>0</v>
      </c>
    </row>
    <row r="62" spans="1:14" outlineLevel="1" x14ac:dyDescent="0.2">
      <c r="A62" s="2"/>
      <c r="C62" s="37"/>
      <c r="K62" s="37"/>
      <c r="N62" s="36">
        <f t="shared" si="25"/>
        <v>0</v>
      </c>
    </row>
    <row r="63" spans="1:14" outlineLevel="1" x14ac:dyDescent="0.2">
      <c r="A63" s="2"/>
      <c r="C63" s="37"/>
      <c r="K63" s="37"/>
      <c r="N63" s="36">
        <f t="shared" si="25"/>
        <v>0</v>
      </c>
    </row>
    <row r="64" spans="1:14" outlineLevel="1" x14ac:dyDescent="0.2">
      <c r="A64" s="2"/>
      <c r="C64" s="37"/>
      <c r="K64" s="37"/>
      <c r="N64" s="36">
        <f t="shared" si="25"/>
        <v>0</v>
      </c>
    </row>
    <row r="65" spans="2:3" x14ac:dyDescent="0.2"/>
    <row r="66" spans="2:3" x14ac:dyDescent="0.2"/>
    <row r="67" spans="2:3" x14ac:dyDescent="0.2"/>
    <row r="78" spans="2:3" hidden="1" x14ac:dyDescent="0.2">
      <c r="B78" s="1" t="s">
        <v>147</v>
      </c>
      <c r="C78" s="1">
        <v>0</v>
      </c>
    </row>
    <row r="79" spans="2:3" hidden="1" x14ac:dyDescent="0.2">
      <c r="B79" s="52" t="s">
        <v>178</v>
      </c>
      <c r="C79" s="1">
        <v>0.109</v>
      </c>
    </row>
    <row r="80" spans="2:3" hidden="1" x14ac:dyDescent="0.2">
      <c r="B80" s="52" t="s">
        <v>183</v>
      </c>
      <c r="C80" s="1">
        <v>0</v>
      </c>
    </row>
    <row r="81" spans="2:3" hidden="1" x14ac:dyDescent="0.2">
      <c r="B81" s="52" t="s">
        <v>184</v>
      </c>
      <c r="C81" s="1">
        <v>0</v>
      </c>
    </row>
    <row r="82" spans="2:3" hidden="1" x14ac:dyDescent="0.2">
      <c r="B82" s="52" t="s">
        <v>185</v>
      </c>
      <c r="C82" s="1">
        <v>0</v>
      </c>
    </row>
    <row r="83" spans="2:3" hidden="1" x14ac:dyDescent="0.2">
      <c r="B83" s="53" t="s">
        <v>127</v>
      </c>
      <c r="C83" s="1">
        <v>0.35399999999999998</v>
      </c>
    </row>
    <row r="84" spans="2:3" hidden="1" x14ac:dyDescent="0.2">
      <c r="B84" s="53" t="s">
        <v>128</v>
      </c>
      <c r="C84" s="1">
        <v>0.36399999999999999</v>
      </c>
    </row>
    <row r="85" spans="2:3" hidden="1" x14ac:dyDescent="0.2">
      <c r="B85" s="53" t="s">
        <v>124</v>
      </c>
      <c r="C85" s="1">
        <v>0.27900000000000003</v>
      </c>
    </row>
    <row r="86" spans="2:3" hidden="1" x14ac:dyDescent="0.2">
      <c r="B86" s="53" t="s">
        <v>125</v>
      </c>
      <c r="C86" s="1">
        <v>0.20200000000000001</v>
      </c>
    </row>
    <row r="87" spans="2:3" hidden="1" x14ac:dyDescent="0.2">
      <c r="B87" s="53" t="s">
        <v>126</v>
      </c>
      <c r="C87" s="1">
        <v>0.22700000000000001</v>
      </c>
    </row>
    <row r="88" spans="2:3" hidden="1" x14ac:dyDescent="0.2">
      <c r="B88" s="53" t="s">
        <v>175</v>
      </c>
      <c r="C88" s="1">
        <v>0.04</v>
      </c>
    </row>
    <row r="89" spans="2:3" hidden="1" x14ac:dyDescent="0.2">
      <c r="B89" s="53" t="s">
        <v>176</v>
      </c>
      <c r="C89" s="1">
        <v>7.0000000000000007E-2</v>
      </c>
    </row>
    <row r="90" spans="2:3" hidden="1" x14ac:dyDescent="0.2">
      <c r="B90" s="53" t="s">
        <v>177</v>
      </c>
      <c r="C90" s="1">
        <v>0.1</v>
      </c>
    </row>
    <row r="91" spans="2:3" hidden="1" x14ac:dyDescent="0.2">
      <c r="B91" s="51" t="s">
        <v>179</v>
      </c>
      <c r="C91" s="1">
        <v>0.26400000000000001</v>
      </c>
    </row>
    <row r="92" spans="2:3" hidden="1" x14ac:dyDescent="0.2">
      <c r="B92" s="51" t="s">
        <v>180</v>
      </c>
      <c r="C92" s="1">
        <v>0.05</v>
      </c>
    </row>
    <row r="93" spans="2:3" hidden="1" x14ac:dyDescent="0.2">
      <c r="B93" s="51" t="s">
        <v>181</v>
      </c>
      <c r="C93" s="1">
        <v>0.185</v>
      </c>
    </row>
    <row r="94" spans="2:3" hidden="1" x14ac:dyDescent="0.2">
      <c r="B94" s="51" t="s">
        <v>182</v>
      </c>
      <c r="C94" s="1">
        <v>2.5000000000000001E-2</v>
      </c>
    </row>
    <row r="95" spans="2:3" hidden="1" x14ac:dyDescent="0.2">
      <c r="B95" s="1" t="s">
        <v>147</v>
      </c>
      <c r="C95" s="1">
        <v>0</v>
      </c>
    </row>
    <row r="97" s="1" customFormat="1" hidden="1" x14ac:dyDescent="0.2"/>
    <row r="98" s="1" customFormat="1" hidden="1" x14ac:dyDescent="0.2"/>
    <row r="99" s="1" customFormat="1" x14ac:dyDescent="0.2"/>
    <row r="100" s="1" customFormat="1" hidden="1" x14ac:dyDescent="0.2"/>
    <row r="101" s="1" customFormat="1" hidden="1" x14ac:dyDescent="0.2"/>
    <row r="102" s="1" customFormat="1" hidden="1" x14ac:dyDescent="0.2"/>
    <row r="103" s="1" customFormat="1" hidden="1" x14ac:dyDescent="0.2"/>
    <row r="104" s="1" customFormat="1" hidden="1" x14ac:dyDescent="0.2"/>
    <row r="105" s="1" customFormat="1" hidden="1" x14ac:dyDescent="0.2"/>
  </sheetData>
  <dataValidations count="6">
    <dataValidation type="list" allowBlank="1" showInputMessage="1" showErrorMessage="1" sqref="K25 G25" xr:uid="{00000000-0002-0000-0100-000000000000}">
      <formula1>$B$87:$B$88</formula1>
    </dataValidation>
    <dataValidation type="list" allowBlank="1" showInputMessage="1" showErrorMessage="1" sqref="C25 C34 C18" xr:uid="{00000000-0002-0000-0100-000001000000}">
      <formula1>$B$79:$B$90</formula1>
    </dataValidation>
    <dataValidation type="list" allowBlank="1" showInputMessage="1" showErrorMessage="1" sqref="C3:C7 G3:G7 G12:G16 C44:C48 K28:K32 K12:K16" xr:uid="{77D9B461-67A2-4CA8-90FC-84C0A68B1A8C}">
      <formula1>$B$91:$B$92</formula1>
    </dataValidation>
    <dataValidation type="list" allowBlank="1" showInputMessage="1" showErrorMessage="1" sqref="C12:C16 C20:C24 C28:C32 C36:C40" xr:uid="{D768EF0F-89A4-4B37-820F-C96D1469DACD}">
      <formula1>$B$79:$B$92</formula1>
    </dataValidation>
    <dataValidation type="list" allowBlank="1" showInputMessage="1" showErrorMessage="1" sqref="C52:C56" xr:uid="{5E3BB0FE-AB22-4378-9F6A-B9689178E570}">
      <formula1>$B$83:$B$95</formula1>
    </dataValidation>
    <dataValidation type="list" allowBlank="1" showInputMessage="1" showErrorMessage="1" sqref="G52:G56 K52:K56 K44:K48 K36:K40 K20:K24 G20:G24 G28:G32 G36:G40" xr:uid="{3B1BD65E-FF27-4943-9051-BD8B6FF50263}">
      <formula1>$B$78:$B$82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"/>
  <sheetViews>
    <sheetView workbookViewId="0">
      <selection activeCell="B10" sqref="A8:B10"/>
    </sheetView>
  </sheetViews>
  <sheetFormatPr defaultColWidth="0" defaultRowHeight="15.75" zeroHeight="1" x14ac:dyDescent="0.25"/>
  <cols>
    <col min="1" max="1" width="9" style="41" customWidth="1"/>
    <col min="2" max="2" width="56.875" style="41" customWidth="1"/>
    <col min="3" max="3" width="17.5" style="41" customWidth="1"/>
    <col min="4" max="4" width="20.125" style="41" customWidth="1"/>
    <col min="5" max="6" width="9" style="41" customWidth="1"/>
    <col min="7" max="16384" width="9" style="41" hidden="1"/>
  </cols>
  <sheetData>
    <row r="1" spans="1:4" x14ac:dyDescent="0.25">
      <c r="A1" s="40" t="s">
        <v>119</v>
      </c>
    </row>
    <row r="2" spans="1:4" x14ac:dyDescent="0.25">
      <c r="A2" s="42" t="s">
        <v>13</v>
      </c>
      <c r="B2" s="43" t="s">
        <v>16</v>
      </c>
      <c r="C2" s="43" t="s">
        <v>15</v>
      </c>
      <c r="D2" s="43" t="s">
        <v>14</v>
      </c>
    </row>
    <row r="3" spans="1:4" ht="18.75" customHeight="1" x14ac:dyDescent="0.25">
      <c r="A3" s="44">
        <v>1</v>
      </c>
      <c r="B3" s="48" t="s">
        <v>155</v>
      </c>
      <c r="C3" s="45">
        <f>SUM('CO2 aprēķini'!N60:N64,'CO2 aprēķini'!N52:N56,'CO2 aprēķini'!N44:N48,'CO2 aprēķini'!N36:N40,'CO2 aprēķini'!N28:N32,'CO2 aprēķini'!N20:N24,'CO2 aprēķini'!N12:N16,'CO2 aprēķini'!N3:N7)</f>
        <v>68098.007743359994</v>
      </c>
      <c r="D3" s="46" t="s">
        <v>156</v>
      </c>
    </row>
    <row r="4" spans="1:4" ht="18.75" customHeight="1" x14ac:dyDescent="0.25">
      <c r="A4" s="44">
        <v>2</v>
      </c>
      <c r="B4" s="48" t="s">
        <v>157</v>
      </c>
      <c r="C4" s="47">
        <f>ROUNDDOWN(C3/'5.2. tabula'!D4,4)</f>
        <v>0.50580000000000003</v>
      </c>
      <c r="D4" s="46" t="s">
        <v>158</v>
      </c>
    </row>
    <row r="5" spans="1:4" x14ac:dyDescent="0.25"/>
    <row r="6" spans="1:4" x14ac:dyDescent="0.25"/>
    <row r="7" spans="1:4" x14ac:dyDescent="0.25"/>
    <row r="8" spans="1:4" x14ac:dyDescent="0.25"/>
    <row r="9" spans="1:4" x14ac:dyDescent="0.25"/>
    <row r="10" spans="1:4" x14ac:dyDescent="0.25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0"/>
  <sheetViews>
    <sheetView workbookViewId="0">
      <selection activeCell="C3" sqref="C3"/>
    </sheetView>
  </sheetViews>
  <sheetFormatPr defaultColWidth="0" defaultRowHeight="15.75" zeroHeight="1" x14ac:dyDescent="0.25"/>
  <cols>
    <col min="1" max="1" width="9" style="41" customWidth="1"/>
    <col min="2" max="2" width="69" style="41" customWidth="1"/>
    <col min="3" max="3" width="12.125" style="41" customWidth="1"/>
    <col min="4" max="4" width="20.5" style="41" customWidth="1"/>
    <col min="5" max="6" width="9" style="41" customWidth="1"/>
    <col min="7" max="7" width="9" style="41" hidden="1" customWidth="1"/>
    <col min="8" max="9" width="0" style="41" hidden="1" customWidth="1"/>
    <col min="10" max="16384" width="9" style="41" hidden="1"/>
  </cols>
  <sheetData>
    <row r="1" spans="1:4" x14ac:dyDescent="0.25">
      <c r="A1" s="40" t="s">
        <v>120</v>
      </c>
    </row>
    <row r="2" spans="1:4" x14ac:dyDescent="0.25">
      <c r="A2" s="42" t="s">
        <v>13</v>
      </c>
      <c r="B2" s="43" t="s">
        <v>16</v>
      </c>
      <c r="C2" s="43" t="s">
        <v>15</v>
      </c>
      <c r="D2" s="43" t="s">
        <v>14</v>
      </c>
    </row>
    <row r="3" spans="1:4" x14ac:dyDescent="0.25">
      <c r="A3" s="44">
        <v>1</v>
      </c>
      <c r="B3" s="48" t="s">
        <v>121</v>
      </c>
      <c r="C3" s="49">
        <f>(SUM('CO2 aprēķini'!B52:B56,'CO2 aprēķini'!B44:B48,'CO2 aprēķini'!B36:B40,'CO2 aprēķini'!B28:B32,'CO2 aprēķini'!B20:B24,'CO2 aprēķini'!B12:B16)-SUM('CO2 aprēķini'!I20:I24,'CO2 aprēķini'!I36:I40,'CO2 aprēķini'!I52:I56))/1000</f>
        <v>225</v>
      </c>
      <c r="D3" s="46" t="s">
        <v>123</v>
      </c>
    </row>
    <row r="4" spans="1:4" x14ac:dyDescent="0.25">
      <c r="A4" s="44">
        <v>2</v>
      </c>
      <c r="B4" s="48" t="s">
        <v>122</v>
      </c>
      <c r="C4" s="49">
        <f>(SUM('CO2 aprēķini'!M52:M56,'CO2 aprēķini'!M44:M48,'CO2 aprēķini'!M36:M40,'CO2 aprēķini'!M28:M32,'CO2 aprēķini'!M20:M24,'CO2 aprēķini'!M12:M16,'CO2 aprēķini'!M3:M7))</f>
        <v>222.00007103999994</v>
      </c>
      <c r="D4" s="46" t="s">
        <v>123</v>
      </c>
    </row>
    <row r="5" spans="1:4" x14ac:dyDescent="0.25"/>
    <row r="6" spans="1:4" x14ac:dyDescent="0.25"/>
    <row r="7" spans="1:4" x14ac:dyDescent="0.25"/>
    <row r="8" spans="1:4" x14ac:dyDescent="0.25"/>
    <row r="9" spans="1:4" x14ac:dyDescent="0.25"/>
    <row r="10" spans="1:4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</sheetPr>
  <dimension ref="A1:K144"/>
  <sheetViews>
    <sheetView view="pageBreakPreview" zoomScale="130" zoomScaleNormal="100" zoomScaleSheetLayoutView="130" workbookViewId="0">
      <pane xSplit="1" ySplit="5" topLeftCell="B57" activePane="bottomRight" state="frozenSplit"/>
      <selection activeCell="A8" sqref="A8"/>
      <selection pane="topRight" activeCell="A8" sqref="A8"/>
      <selection pane="bottomLeft" activeCell="A8" sqref="A8"/>
      <selection pane="bottomRight" activeCell="F93" sqref="F93"/>
    </sheetView>
  </sheetViews>
  <sheetFormatPr defaultColWidth="9" defaultRowHeight="12.75" x14ac:dyDescent="0.2"/>
  <cols>
    <col min="1" max="1" width="53.625" style="1" customWidth="1"/>
    <col min="2" max="7" width="9.5" style="1" customWidth="1"/>
    <col min="8" max="8" width="11.25" style="1" customWidth="1"/>
    <col min="9" max="9" width="11.125" style="12" customWidth="1"/>
    <col min="10" max="10" width="12.25" style="1" customWidth="1"/>
    <col min="11" max="11" width="11.125" style="1" customWidth="1"/>
    <col min="12" max="16384" width="9" style="1"/>
  </cols>
  <sheetData>
    <row r="1" spans="1:11" x14ac:dyDescent="0.2">
      <c r="A1" s="22" t="s">
        <v>91</v>
      </c>
    </row>
    <row r="2" spans="1:11" ht="12.75" customHeight="1" x14ac:dyDescent="0.2">
      <c r="A2" s="119" t="s">
        <v>0</v>
      </c>
      <c r="B2" s="119" t="s">
        <v>210</v>
      </c>
      <c r="C2" s="119" t="s">
        <v>211</v>
      </c>
      <c r="D2" s="119" t="s">
        <v>209</v>
      </c>
      <c r="E2" s="119"/>
      <c r="F2" s="119"/>
      <c r="G2" s="119"/>
      <c r="I2" s="116" t="s">
        <v>10</v>
      </c>
      <c r="J2" s="116" t="s">
        <v>115</v>
      </c>
      <c r="K2" s="116" t="s">
        <v>70</v>
      </c>
    </row>
    <row r="3" spans="1:11" x14ac:dyDescent="0.2">
      <c r="A3" s="119"/>
      <c r="B3" s="119"/>
      <c r="C3" s="119"/>
      <c r="D3" s="119" t="s">
        <v>1</v>
      </c>
      <c r="E3" s="119"/>
      <c r="F3" s="119"/>
      <c r="G3" s="119" t="s">
        <v>11</v>
      </c>
      <c r="I3" s="117"/>
      <c r="J3" s="117"/>
      <c r="K3" s="117"/>
    </row>
    <row r="4" spans="1:11" ht="66" customHeight="1" x14ac:dyDescent="0.2">
      <c r="A4" s="119"/>
      <c r="B4" s="119"/>
      <c r="C4" s="119"/>
      <c r="D4" s="3" t="s">
        <v>2</v>
      </c>
      <c r="E4" s="3" t="s">
        <v>18</v>
      </c>
      <c r="F4" s="11" t="s">
        <v>105</v>
      </c>
      <c r="G4" s="119"/>
      <c r="I4" s="118"/>
      <c r="J4" s="118"/>
      <c r="K4" s="118"/>
    </row>
    <row r="5" spans="1:11" x14ac:dyDescent="0.2">
      <c r="A5" s="3">
        <v>2</v>
      </c>
      <c r="B5" s="3">
        <v>6</v>
      </c>
      <c r="C5" s="3">
        <v>7</v>
      </c>
      <c r="D5" s="3">
        <v>8</v>
      </c>
      <c r="E5" s="3">
        <v>9</v>
      </c>
      <c r="F5" s="3">
        <v>10</v>
      </c>
      <c r="G5" s="3">
        <v>11</v>
      </c>
    </row>
    <row r="6" spans="1:11" x14ac:dyDescent="0.2">
      <c r="A6" s="2" t="s">
        <v>92</v>
      </c>
      <c r="B6" s="7">
        <f>SUM(B7:B16)</f>
        <v>0</v>
      </c>
      <c r="C6" s="7">
        <f>SUM(C7:C16)</f>
        <v>0</v>
      </c>
      <c r="D6" s="7">
        <f>SUM(D7:D16)</f>
        <v>0</v>
      </c>
      <c r="E6" s="7">
        <f>SUM(E7:E16)</f>
        <v>0</v>
      </c>
      <c r="F6" s="8">
        <f>IF(PĀRBAUDE!$D$3="NĒ",E6,D6)/IF(PĀRBAUDE!$D$3="NĒ",$E$97,$D$97)</f>
        <v>0</v>
      </c>
      <c r="G6" s="7">
        <f>SUM(G7:G16)</f>
        <v>0</v>
      </c>
    </row>
    <row r="7" spans="1:11" x14ac:dyDescent="0.2">
      <c r="A7" s="4" t="s">
        <v>106</v>
      </c>
      <c r="B7" s="10"/>
      <c r="C7" s="6">
        <f t="shared" ref="C7:C16" si="0">ROUND(B7*(1+I7),2)</f>
        <v>0</v>
      </c>
      <c r="D7" s="6">
        <f t="shared" ref="D7:D16" si="1">B7-J7-K7</f>
        <v>0</v>
      </c>
      <c r="E7" s="6">
        <f>IF(PĀRBAUDE!$D$3="NĒ",ROUND(D7*(1+I7),2),0)</f>
        <v>0</v>
      </c>
      <c r="F7" s="9">
        <f>IF(PĀRBAUDE!$D$3="NĒ",E7,D7)/IF(PĀRBAUDE!$D$3="NĒ",$E$97,$D$97)</f>
        <v>0</v>
      </c>
      <c r="G7" s="6">
        <f>IF(PĀRBAUDE!$D$3="NĒ",C7-E7,C7-D7)</f>
        <v>0</v>
      </c>
      <c r="H7" s="21"/>
      <c r="I7" s="16">
        <v>0.21</v>
      </c>
      <c r="J7" s="10"/>
      <c r="K7" s="10"/>
    </row>
    <row r="8" spans="1:11" x14ac:dyDescent="0.2">
      <c r="A8" s="4" t="s">
        <v>107</v>
      </c>
      <c r="B8" s="10"/>
      <c r="C8" s="6">
        <f t="shared" si="0"/>
        <v>0</v>
      </c>
      <c r="D8" s="6">
        <f t="shared" si="1"/>
        <v>0</v>
      </c>
      <c r="E8" s="6">
        <f>IF(PĀRBAUDE!$D$3="NĒ",ROUND(D8*(1+I8),2),0)</f>
        <v>0</v>
      </c>
      <c r="F8" s="9">
        <f>IF(PĀRBAUDE!$D$3="NĒ",E8,D8)/IF(PĀRBAUDE!$D$3="NĒ",$E$97,$D$97)</f>
        <v>0</v>
      </c>
      <c r="G8" s="6">
        <f>IF(PĀRBAUDE!$D$3="NĒ",C8-E8,C8-D8)</f>
        <v>0</v>
      </c>
      <c r="H8" s="21"/>
      <c r="I8" s="16">
        <v>0.21</v>
      </c>
      <c r="J8" s="10"/>
      <c r="K8" s="10"/>
    </row>
    <row r="9" spans="1:11" x14ac:dyDescent="0.2">
      <c r="A9" s="4" t="s">
        <v>9</v>
      </c>
      <c r="B9" s="10"/>
      <c r="C9" s="6">
        <f t="shared" si="0"/>
        <v>0</v>
      </c>
      <c r="D9" s="6">
        <f t="shared" si="1"/>
        <v>0</v>
      </c>
      <c r="E9" s="6">
        <f>IF(PĀRBAUDE!$D$3="NĒ",ROUND(D9*(1+I9),2),0)</f>
        <v>0</v>
      </c>
      <c r="F9" s="9">
        <f>IF(PĀRBAUDE!$D$3="NĒ",E9,D9)/IF(PĀRBAUDE!$D$3="NĒ",$E$97,$D$97)</f>
        <v>0</v>
      </c>
      <c r="G9" s="6">
        <f>IF(PĀRBAUDE!$D$3="NĒ",C9-E9,C9-D9)</f>
        <v>0</v>
      </c>
      <c r="H9" s="21"/>
      <c r="I9" s="16">
        <v>0.21</v>
      </c>
      <c r="J9" s="10"/>
      <c r="K9" s="10"/>
    </row>
    <row r="10" spans="1:11" x14ac:dyDescent="0.2">
      <c r="A10" s="4" t="s">
        <v>19</v>
      </c>
      <c r="B10" s="10"/>
      <c r="C10" s="6">
        <f t="shared" si="0"/>
        <v>0</v>
      </c>
      <c r="D10" s="6">
        <f t="shared" si="1"/>
        <v>0</v>
      </c>
      <c r="E10" s="6">
        <f>IF(PĀRBAUDE!$D$3="NĒ",ROUND(D10*(1+I10),2),0)</f>
        <v>0</v>
      </c>
      <c r="F10" s="9">
        <f>IF(PĀRBAUDE!$D$3="NĒ",E10,D10)/IF(PĀRBAUDE!$D$3="NĒ",$E$97,$D$97)</f>
        <v>0</v>
      </c>
      <c r="G10" s="6">
        <f>IF(PĀRBAUDE!$D$3="NĒ",C10-E10,C10-D10)</f>
        <v>0</v>
      </c>
      <c r="H10" s="21"/>
      <c r="I10" s="16">
        <v>0.21</v>
      </c>
      <c r="J10" s="10"/>
      <c r="K10" s="10"/>
    </row>
    <row r="11" spans="1:11" x14ac:dyDescent="0.2">
      <c r="A11" s="4" t="s">
        <v>20</v>
      </c>
      <c r="B11" s="10"/>
      <c r="C11" s="6">
        <f t="shared" si="0"/>
        <v>0</v>
      </c>
      <c r="D11" s="6">
        <f t="shared" si="1"/>
        <v>0</v>
      </c>
      <c r="E11" s="6">
        <f>IF(PĀRBAUDE!$D$3="NĒ",ROUND(D11*(1+I11),2),0)</f>
        <v>0</v>
      </c>
      <c r="F11" s="9">
        <f>IF(PĀRBAUDE!$D$3="NĒ",E11,D11)/IF(PĀRBAUDE!$D$3="NĒ",$E$97,$D$97)</f>
        <v>0</v>
      </c>
      <c r="G11" s="6">
        <f>IF(PĀRBAUDE!$D$3="NĒ",C11-E11,C11-D11)</f>
        <v>0</v>
      </c>
      <c r="H11" s="21"/>
      <c r="I11" s="16">
        <v>0.21</v>
      </c>
      <c r="J11" s="10"/>
      <c r="K11" s="10"/>
    </row>
    <row r="12" spans="1:11" x14ac:dyDescent="0.2">
      <c r="A12" s="4" t="s">
        <v>21</v>
      </c>
      <c r="B12" s="10"/>
      <c r="C12" s="6">
        <f t="shared" si="0"/>
        <v>0</v>
      </c>
      <c r="D12" s="6">
        <f t="shared" si="1"/>
        <v>0</v>
      </c>
      <c r="E12" s="6">
        <f>IF(PĀRBAUDE!$D$3="NĒ",ROUND(D12*(1+I12),2),0)</f>
        <v>0</v>
      </c>
      <c r="F12" s="9">
        <f>IF(PĀRBAUDE!$D$3="NĒ",E12,D12)/IF(PĀRBAUDE!$D$3="NĒ",$E$97,$D$97)</f>
        <v>0</v>
      </c>
      <c r="G12" s="6">
        <f>IF(PĀRBAUDE!$D$3="NĒ",C12-E12,C12-D12)</f>
        <v>0</v>
      </c>
      <c r="H12" s="21"/>
      <c r="I12" s="16">
        <v>0.21</v>
      </c>
      <c r="J12" s="10"/>
      <c r="K12" s="10"/>
    </row>
    <row r="13" spans="1:11" x14ac:dyDescent="0.2">
      <c r="A13" s="4" t="s">
        <v>22</v>
      </c>
      <c r="B13" s="10"/>
      <c r="C13" s="6">
        <f t="shared" si="0"/>
        <v>0</v>
      </c>
      <c r="D13" s="6">
        <f t="shared" si="1"/>
        <v>0</v>
      </c>
      <c r="E13" s="6">
        <f>IF(PĀRBAUDE!$D$3="NĒ",ROUND(D13*(1+I13),2),0)</f>
        <v>0</v>
      </c>
      <c r="F13" s="9">
        <f>IF(PĀRBAUDE!$D$3="NĒ",E13,D13)/IF(PĀRBAUDE!$D$3="NĒ",$E$97,$D$97)</f>
        <v>0</v>
      </c>
      <c r="G13" s="6">
        <f>IF(PĀRBAUDE!$D$3="NĒ",C13-E13,C13-D13)</f>
        <v>0</v>
      </c>
      <c r="H13" s="21"/>
      <c r="I13" s="16">
        <v>0.21</v>
      </c>
      <c r="J13" s="10"/>
      <c r="K13" s="10"/>
    </row>
    <row r="14" spans="1:11" x14ac:dyDescent="0.2">
      <c r="A14" s="4" t="s">
        <v>23</v>
      </c>
      <c r="B14" s="10"/>
      <c r="C14" s="6">
        <f t="shared" si="0"/>
        <v>0</v>
      </c>
      <c r="D14" s="6">
        <f t="shared" si="1"/>
        <v>0</v>
      </c>
      <c r="E14" s="6">
        <f>IF(PĀRBAUDE!$D$3="NĒ",ROUND(D14*(1+I14),2),0)</f>
        <v>0</v>
      </c>
      <c r="F14" s="9">
        <f>IF(PĀRBAUDE!$D$3="NĒ",E14,D14)/IF(PĀRBAUDE!$D$3="NĒ",$E$97,$D$97)</f>
        <v>0</v>
      </c>
      <c r="G14" s="6">
        <f>IF(PĀRBAUDE!$D$3="NĒ",C14-E14,C14-D14)</f>
        <v>0</v>
      </c>
      <c r="H14" s="21"/>
      <c r="I14" s="16">
        <v>0.21</v>
      </c>
      <c r="J14" s="10"/>
      <c r="K14" s="10"/>
    </row>
    <row r="15" spans="1:11" x14ac:dyDescent="0.2">
      <c r="A15" s="4" t="s">
        <v>24</v>
      </c>
      <c r="B15" s="10"/>
      <c r="C15" s="6">
        <f t="shared" si="0"/>
        <v>0</v>
      </c>
      <c r="D15" s="6">
        <f t="shared" si="1"/>
        <v>0</v>
      </c>
      <c r="E15" s="6">
        <f>IF(PĀRBAUDE!$D$3="NĒ",ROUND(D15*(1+I15),2),0)</f>
        <v>0</v>
      </c>
      <c r="F15" s="9">
        <f>IF(PĀRBAUDE!$D$3="NĒ",E15,D15)/IF(PĀRBAUDE!$D$3="NĒ",$E$97,$D$97)</f>
        <v>0</v>
      </c>
      <c r="G15" s="6">
        <f>IF(PĀRBAUDE!$D$3="NĒ",C15-E15,C15-D15)</f>
        <v>0</v>
      </c>
      <c r="H15" s="21"/>
      <c r="I15" s="16">
        <v>0.21</v>
      </c>
      <c r="J15" s="10"/>
      <c r="K15" s="10"/>
    </row>
    <row r="16" spans="1:11" x14ac:dyDescent="0.2">
      <c r="A16" s="4" t="s">
        <v>25</v>
      </c>
      <c r="B16" s="10"/>
      <c r="C16" s="6">
        <f t="shared" si="0"/>
        <v>0</v>
      </c>
      <c r="D16" s="6">
        <f t="shared" si="1"/>
        <v>0</v>
      </c>
      <c r="E16" s="6">
        <f>IF(PĀRBAUDE!$D$3="NĒ",ROUND(D16*(1+I16),2),0)</f>
        <v>0</v>
      </c>
      <c r="F16" s="9">
        <f>IF(PĀRBAUDE!$D$3="NĒ",E16,D16)/IF(PĀRBAUDE!$D$3="NĒ",$E$97,$D$97)</f>
        <v>0</v>
      </c>
      <c r="G16" s="6">
        <f>IF(PĀRBAUDE!$D$3="NĒ",C16-E16,C16-D16)</f>
        <v>0</v>
      </c>
      <c r="H16" s="21"/>
      <c r="I16" s="16">
        <v>0.21</v>
      </c>
      <c r="J16" s="10"/>
      <c r="K16" s="10"/>
    </row>
    <row r="17" spans="1:11" ht="38.25" x14ac:dyDescent="0.2">
      <c r="A17" s="2" t="s">
        <v>166</v>
      </c>
      <c r="B17" s="7">
        <f>SUM(B18:B27)</f>
        <v>147500</v>
      </c>
      <c r="C17" s="7">
        <f>SUM(C18:C27)</f>
        <v>178475</v>
      </c>
      <c r="D17" s="7">
        <f>SUM(D18:D27)</f>
        <v>147500</v>
      </c>
      <c r="E17" s="7">
        <f>SUM(E18:E27)</f>
        <v>178475</v>
      </c>
      <c r="F17" s="8">
        <f>IF(PĀRBAUDE!$D$3="NĒ",E17,D17)/IF(PĀRBAUDE!$D$3="NĒ",$E$97,$D$97)</f>
        <v>0.92795511915624851</v>
      </c>
      <c r="G17" s="7">
        <f>SUM(G18:G27)</f>
        <v>0</v>
      </c>
      <c r="H17" s="22"/>
    </row>
    <row r="18" spans="1:11" x14ac:dyDescent="0.2">
      <c r="A18" s="4" t="s">
        <v>108</v>
      </c>
      <c r="B18" s="10">
        <v>18000</v>
      </c>
      <c r="C18" s="6">
        <f t="shared" ref="C18:C27" si="2">ROUND(B18*(1+I18),2)</f>
        <v>21780</v>
      </c>
      <c r="D18" s="6">
        <f t="shared" ref="D18:D27" si="3">B18-J18-K18</f>
        <v>18000</v>
      </c>
      <c r="E18" s="6">
        <f>IF(PĀRBAUDE!$D$3="NĒ",ROUND(D18*(1+I18),2),0)</f>
        <v>21780</v>
      </c>
      <c r="F18" s="9">
        <f>IF(PĀRBAUDE!$D$3="NĒ",E18,D18)/IF(PĀRBAUDE!$D$3="NĒ",$E$97,$D$97)</f>
        <v>0.11324198064279642</v>
      </c>
      <c r="G18" s="6">
        <f>IF(PĀRBAUDE!$D$3="NĒ",C18-E18,C18-D18)</f>
        <v>0</v>
      </c>
      <c r="H18" s="21"/>
      <c r="I18" s="16">
        <v>0.21</v>
      </c>
      <c r="J18" s="10"/>
      <c r="K18" s="10"/>
    </row>
    <row r="19" spans="1:11" x14ac:dyDescent="0.2">
      <c r="A19" s="4" t="s">
        <v>109</v>
      </c>
      <c r="B19" s="10">
        <v>37500</v>
      </c>
      <c r="C19" s="6">
        <f t="shared" si="2"/>
        <v>45375</v>
      </c>
      <c r="D19" s="6">
        <f t="shared" si="3"/>
        <v>37500</v>
      </c>
      <c r="E19" s="6">
        <f>IF(PĀRBAUDE!$D$3="NĒ",ROUND(D19*(1+I19),2),0)</f>
        <v>45375</v>
      </c>
      <c r="F19" s="9">
        <f>IF(PĀRBAUDE!$D$3="NĒ",E19,D19)/IF(PĀRBAUDE!$D$3="NĒ",$E$97,$D$97)</f>
        <v>0.23592079300582589</v>
      </c>
      <c r="G19" s="6">
        <f>IF(PĀRBAUDE!$D$3="NĒ",C19-E19,C19-D19)</f>
        <v>0</v>
      </c>
      <c r="H19" s="21"/>
      <c r="I19" s="16">
        <v>0.21</v>
      </c>
      <c r="J19" s="10"/>
      <c r="K19" s="10"/>
    </row>
    <row r="20" spans="1:11" x14ac:dyDescent="0.2">
      <c r="A20" s="4" t="s">
        <v>110</v>
      </c>
      <c r="B20" s="10">
        <v>7000</v>
      </c>
      <c r="C20" s="6">
        <f t="shared" si="2"/>
        <v>8470</v>
      </c>
      <c r="D20" s="6">
        <f t="shared" si="3"/>
        <v>7000</v>
      </c>
      <c r="E20" s="6">
        <f>IF(PĀRBAUDE!$D$3="NĒ",ROUND(D20*(1+I20),2),0)</f>
        <v>8470</v>
      </c>
      <c r="F20" s="9">
        <f>IF(PĀRBAUDE!$D$3="NĒ",E20,D20)/IF(PĀRBAUDE!$D$3="NĒ",$E$97,$D$97)</f>
        <v>4.4038548027754164E-2</v>
      </c>
      <c r="G20" s="6">
        <f>IF(PĀRBAUDE!$D$3="NĒ",C20-E20,C20-D20)</f>
        <v>0</v>
      </c>
      <c r="H20" s="21"/>
      <c r="I20" s="16">
        <v>0.21</v>
      </c>
      <c r="J20" s="10"/>
      <c r="K20" s="10"/>
    </row>
    <row r="21" spans="1:11" x14ac:dyDescent="0.2">
      <c r="A21" s="4" t="s">
        <v>111</v>
      </c>
      <c r="B21" s="10">
        <v>85000</v>
      </c>
      <c r="C21" s="6">
        <f t="shared" si="2"/>
        <v>102850</v>
      </c>
      <c r="D21" s="6">
        <f t="shared" si="3"/>
        <v>85000</v>
      </c>
      <c r="E21" s="6">
        <f>IF(PĀRBAUDE!$D$3="NĒ",ROUND(D21*(1+I21),2),0)</f>
        <v>102850</v>
      </c>
      <c r="F21" s="9">
        <f>IF(PĀRBAUDE!$D$3="NĒ",E21,D21)/IF(PĀRBAUDE!$D$3="NĒ",$E$97,$D$97)</f>
        <v>0.53475379747987195</v>
      </c>
      <c r="G21" s="6">
        <f>IF(PĀRBAUDE!$D$3="NĒ",C21-E21,C21-D21)</f>
        <v>0</v>
      </c>
      <c r="H21" s="21"/>
      <c r="I21" s="16">
        <v>0.21</v>
      </c>
      <c r="J21" s="10"/>
      <c r="K21" s="10"/>
    </row>
    <row r="22" spans="1:11" x14ac:dyDescent="0.2">
      <c r="A22" s="4" t="s">
        <v>26</v>
      </c>
      <c r="B22" s="10"/>
      <c r="C22" s="6">
        <f t="shared" si="2"/>
        <v>0</v>
      </c>
      <c r="D22" s="6">
        <f t="shared" si="3"/>
        <v>0</v>
      </c>
      <c r="E22" s="6">
        <f>IF(PĀRBAUDE!$D$3="NĒ",ROUND(D22*(1+I22),2),0)</f>
        <v>0</v>
      </c>
      <c r="F22" s="9">
        <f>IF(PĀRBAUDE!$D$3="NĒ",E22,D22)/IF(PĀRBAUDE!$D$3="NĒ",$E$97,$D$97)</f>
        <v>0</v>
      </c>
      <c r="G22" s="6">
        <f>IF(PĀRBAUDE!$D$3="NĒ",C22-E22,C22-D22)</f>
        <v>0</v>
      </c>
      <c r="H22" s="21"/>
      <c r="I22" s="16">
        <v>0.21</v>
      </c>
      <c r="J22" s="10"/>
      <c r="K22" s="10"/>
    </row>
    <row r="23" spans="1:11" x14ac:dyDescent="0.2">
      <c r="A23" s="4" t="s">
        <v>27</v>
      </c>
      <c r="B23" s="10"/>
      <c r="C23" s="6">
        <f t="shared" si="2"/>
        <v>0</v>
      </c>
      <c r="D23" s="6">
        <f t="shared" si="3"/>
        <v>0</v>
      </c>
      <c r="E23" s="6">
        <f>IF(PĀRBAUDE!$D$3="NĒ",ROUND(D23*(1+I23),2),0)</f>
        <v>0</v>
      </c>
      <c r="F23" s="9">
        <f>IF(PĀRBAUDE!$D$3="NĒ",E23,D23)/IF(PĀRBAUDE!$D$3="NĒ",$E$97,$D$97)</f>
        <v>0</v>
      </c>
      <c r="G23" s="6">
        <f>IF(PĀRBAUDE!$D$3="NĒ",C23-E23,C23-D23)</f>
        <v>0</v>
      </c>
      <c r="H23" s="21"/>
      <c r="I23" s="16">
        <v>0.21</v>
      </c>
      <c r="J23" s="10"/>
      <c r="K23" s="10"/>
    </row>
    <row r="24" spans="1:11" x14ac:dyDescent="0.2">
      <c r="A24" s="4" t="s">
        <v>28</v>
      </c>
      <c r="B24" s="10"/>
      <c r="C24" s="6">
        <f t="shared" si="2"/>
        <v>0</v>
      </c>
      <c r="D24" s="6">
        <f t="shared" si="3"/>
        <v>0</v>
      </c>
      <c r="E24" s="6">
        <f>IF(PĀRBAUDE!$D$3="NĒ",ROUND(D24*(1+I24),2),0)</f>
        <v>0</v>
      </c>
      <c r="F24" s="9">
        <f>IF(PĀRBAUDE!$D$3="NĒ",E24,D24)/IF(PĀRBAUDE!$D$3="NĒ",$E$97,$D$97)</f>
        <v>0</v>
      </c>
      <c r="G24" s="6">
        <f>IF(PĀRBAUDE!$D$3="NĒ",C24-E24,C24-D24)</f>
        <v>0</v>
      </c>
      <c r="H24" s="21"/>
      <c r="I24" s="16">
        <v>0.21</v>
      </c>
      <c r="J24" s="10"/>
      <c r="K24" s="10"/>
    </row>
    <row r="25" spans="1:11" x14ac:dyDescent="0.2">
      <c r="A25" s="4" t="s">
        <v>29</v>
      </c>
      <c r="B25" s="10"/>
      <c r="C25" s="6">
        <f t="shared" si="2"/>
        <v>0</v>
      </c>
      <c r="D25" s="6">
        <f t="shared" si="3"/>
        <v>0</v>
      </c>
      <c r="E25" s="6">
        <f>IF(PĀRBAUDE!$D$3="NĒ",ROUND(D25*(1+I25),2),0)</f>
        <v>0</v>
      </c>
      <c r="F25" s="9">
        <f>IF(PĀRBAUDE!$D$3="NĒ",E25,D25)/IF(PĀRBAUDE!$D$3="NĒ",$E$97,$D$97)</f>
        <v>0</v>
      </c>
      <c r="G25" s="6">
        <f>IF(PĀRBAUDE!$D$3="NĒ",C25-E25,C25-D25)</f>
        <v>0</v>
      </c>
      <c r="H25" s="21"/>
      <c r="I25" s="16">
        <v>0.21</v>
      </c>
      <c r="J25" s="10"/>
      <c r="K25" s="10"/>
    </row>
    <row r="26" spans="1:11" x14ac:dyDescent="0.2">
      <c r="A26" s="4" t="s">
        <v>30</v>
      </c>
      <c r="B26" s="10"/>
      <c r="C26" s="6">
        <f t="shared" si="2"/>
        <v>0</v>
      </c>
      <c r="D26" s="6">
        <f t="shared" si="3"/>
        <v>0</v>
      </c>
      <c r="E26" s="6">
        <f>IF(PĀRBAUDE!$D$3="NĒ",ROUND(D26*(1+I26),2),0)</f>
        <v>0</v>
      </c>
      <c r="F26" s="9">
        <f>IF(PĀRBAUDE!$D$3="NĒ",E26,D26)/IF(PĀRBAUDE!$D$3="NĒ",$E$97,$D$97)</f>
        <v>0</v>
      </c>
      <c r="G26" s="6">
        <f>IF(PĀRBAUDE!$D$3="NĒ",C26-E26,C26-D26)</f>
        <v>0</v>
      </c>
      <c r="H26" s="21"/>
      <c r="I26" s="16">
        <v>0.21</v>
      </c>
      <c r="J26" s="10"/>
      <c r="K26" s="10"/>
    </row>
    <row r="27" spans="1:11" x14ac:dyDescent="0.2">
      <c r="A27" s="4" t="s">
        <v>31</v>
      </c>
      <c r="B27" s="10"/>
      <c r="C27" s="6">
        <f t="shared" si="2"/>
        <v>0</v>
      </c>
      <c r="D27" s="6">
        <f t="shared" si="3"/>
        <v>0</v>
      </c>
      <c r="E27" s="6">
        <f>IF(PĀRBAUDE!$D$3="NĒ",ROUND(D27*(1+I27),2),0)</f>
        <v>0</v>
      </c>
      <c r="F27" s="9">
        <f>IF(PĀRBAUDE!$D$3="NĒ",E27,D27)/IF(PĀRBAUDE!$D$3="NĒ",$E$97,$D$97)</f>
        <v>0</v>
      </c>
      <c r="G27" s="6">
        <f>IF(PĀRBAUDE!$D$3="NĒ",C27-E27,C27-D27)</f>
        <v>0</v>
      </c>
      <c r="H27" s="21"/>
      <c r="I27" s="16">
        <v>0.21</v>
      </c>
      <c r="J27" s="10"/>
      <c r="K27" s="10"/>
    </row>
    <row r="28" spans="1:11" x14ac:dyDescent="0.2">
      <c r="A28" s="2" t="s">
        <v>167</v>
      </c>
      <c r="B28" s="7">
        <f>SUM(B29:B38)</f>
        <v>0</v>
      </c>
      <c r="C28" s="7">
        <f>SUM(C29:C38)</f>
        <v>0</v>
      </c>
      <c r="D28" s="7">
        <f>SUM(D29:D38)</f>
        <v>0</v>
      </c>
      <c r="E28" s="7">
        <f>SUM(E29:E38)</f>
        <v>0</v>
      </c>
      <c r="F28" s="8">
        <f>IF(PĀRBAUDE!$D$3="NĒ",E28,D28)/IF(PĀRBAUDE!$D$3="NĒ",$E$97,$D$97)</f>
        <v>0</v>
      </c>
      <c r="G28" s="7">
        <f>SUM(G29:G38)</f>
        <v>0</v>
      </c>
      <c r="H28" s="22"/>
    </row>
    <row r="29" spans="1:11" x14ac:dyDescent="0.2">
      <c r="A29" s="4" t="s">
        <v>3</v>
      </c>
      <c r="B29" s="10"/>
      <c r="C29" s="6">
        <f t="shared" ref="C29:C38" si="4">ROUND(B29*(1+I29),2)</f>
        <v>0</v>
      </c>
      <c r="D29" s="6">
        <f t="shared" ref="D29:D38" si="5">B29-J29-K29</f>
        <v>0</v>
      </c>
      <c r="E29" s="6">
        <f>IF(PĀRBAUDE!$D$3="NĒ",ROUND(D29*(1+I29),2),0)</f>
        <v>0</v>
      </c>
      <c r="F29" s="9">
        <f>IF(PĀRBAUDE!$D$3="NĒ",E29,D29)/IF(PĀRBAUDE!$D$3="NĒ",$E$97,$D$97)</f>
        <v>0</v>
      </c>
      <c r="G29" s="6">
        <f>IF(PĀRBAUDE!$D$3="NĒ",C29-E29,C29-D29)</f>
        <v>0</v>
      </c>
      <c r="H29" s="21"/>
      <c r="I29" s="16">
        <v>0.21</v>
      </c>
      <c r="J29" s="10"/>
      <c r="K29" s="10"/>
    </row>
    <row r="30" spans="1:11" x14ac:dyDescent="0.2">
      <c r="A30" s="4" t="s">
        <v>32</v>
      </c>
      <c r="B30" s="10"/>
      <c r="C30" s="6">
        <f t="shared" si="4"/>
        <v>0</v>
      </c>
      <c r="D30" s="6">
        <f t="shared" si="5"/>
        <v>0</v>
      </c>
      <c r="E30" s="6">
        <f>IF(PĀRBAUDE!$D$3="NĒ",ROUND(D30*(1+I30),2),0)</f>
        <v>0</v>
      </c>
      <c r="F30" s="9">
        <f>IF(PĀRBAUDE!$D$3="NĒ",E30,D30)/IF(PĀRBAUDE!$D$3="NĒ",$E$97,$D$97)</f>
        <v>0</v>
      </c>
      <c r="G30" s="6">
        <f>IF(PĀRBAUDE!$D$3="NĒ",C30-E30,C30-D30)</f>
        <v>0</v>
      </c>
      <c r="H30" s="21"/>
      <c r="I30" s="16">
        <v>0.21</v>
      </c>
      <c r="J30" s="10"/>
      <c r="K30" s="10"/>
    </row>
    <row r="31" spans="1:11" x14ac:dyDescent="0.2">
      <c r="A31" s="4" t="s">
        <v>33</v>
      </c>
      <c r="B31" s="10"/>
      <c r="C31" s="6">
        <f t="shared" si="4"/>
        <v>0</v>
      </c>
      <c r="D31" s="6">
        <f t="shared" si="5"/>
        <v>0</v>
      </c>
      <c r="E31" s="6">
        <f>IF(PĀRBAUDE!$D$3="NĒ",ROUND(D31*(1+I31),2),0)</f>
        <v>0</v>
      </c>
      <c r="F31" s="9">
        <f>IF(PĀRBAUDE!$D$3="NĒ",E31,D31)/IF(PĀRBAUDE!$D$3="NĒ",$E$97,$D$97)</f>
        <v>0</v>
      </c>
      <c r="G31" s="6">
        <f>IF(PĀRBAUDE!$D$3="NĒ",C31-E31,C31-D31)</f>
        <v>0</v>
      </c>
      <c r="H31" s="21"/>
      <c r="I31" s="16">
        <v>0.21</v>
      </c>
      <c r="J31" s="10"/>
      <c r="K31" s="10"/>
    </row>
    <row r="32" spans="1:11" x14ac:dyDescent="0.2">
      <c r="A32" s="4" t="s">
        <v>34</v>
      </c>
      <c r="B32" s="10"/>
      <c r="C32" s="6">
        <f t="shared" si="4"/>
        <v>0</v>
      </c>
      <c r="D32" s="6">
        <f t="shared" si="5"/>
        <v>0</v>
      </c>
      <c r="E32" s="6">
        <f>IF(PĀRBAUDE!$D$3="NĒ",ROUND(D32*(1+I32),2),0)</f>
        <v>0</v>
      </c>
      <c r="F32" s="9">
        <f>IF(PĀRBAUDE!$D$3="NĒ",E32,D32)/IF(PĀRBAUDE!$D$3="NĒ",$E$97,$D$97)</f>
        <v>0</v>
      </c>
      <c r="G32" s="6">
        <f>IF(PĀRBAUDE!$D$3="NĒ",C32-E32,C32-D32)</f>
        <v>0</v>
      </c>
      <c r="H32" s="21"/>
      <c r="I32" s="16">
        <v>0.21</v>
      </c>
      <c r="J32" s="10"/>
      <c r="K32" s="10"/>
    </row>
    <row r="33" spans="1:11" x14ac:dyDescent="0.2">
      <c r="A33" s="4" t="s">
        <v>35</v>
      </c>
      <c r="B33" s="10"/>
      <c r="C33" s="6">
        <f t="shared" si="4"/>
        <v>0</v>
      </c>
      <c r="D33" s="6">
        <f t="shared" si="5"/>
        <v>0</v>
      </c>
      <c r="E33" s="6">
        <f>IF(PĀRBAUDE!$D$3="NĒ",ROUND(D33*(1+I33),2),0)</f>
        <v>0</v>
      </c>
      <c r="F33" s="9">
        <f>IF(PĀRBAUDE!$D$3="NĒ",E33,D33)/IF(PĀRBAUDE!$D$3="NĒ",$E$97,$D$97)</f>
        <v>0</v>
      </c>
      <c r="G33" s="6">
        <f>IF(PĀRBAUDE!$D$3="NĒ",C33-E33,C33-D33)</f>
        <v>0</v>
      </c>
      <c r="H33" s="21"/>
      <c r="I33" s="16">
        <v>0.21</v>
      </c>
      <c r="J33" s="10"/>
      <c r="K33" s="10"/>
    </row>
    <row r="34" spans="1:11" x14ac:dyDescent="0.2">
      <c r="A34" s="4" t="s">
        <v>36</v>
      </c>
      <c r="B34" s="10"/>
      <c r="C34" s="6">
        <f t="shared" si="4"/>
        <v>0</v>
      </c>
      <c r="D34" s="6">
        <f t="shared" si="5"/>
        <v>0</v>
      </c>
      <c r="E34" s="6">
        <f>IF(PĀRBAUDE!$D$3="NĒ",ROUND(D34*(1+I34),2),0)</f>
        <v>0</v>
      </c>
      <c r="F34" s="9">
        <f>IF(PĀRBAUDE!$D$3="NĒ",E34,D34)/IF(PĀRBAUDE!$D$3="NĒ",$E$97,$D$97)</f>
        <v>0</v>
      </c>
      <c r="G34" s="6">
        <f>IF(PĀRBAUDE!$D$3="NĒ",C34-E34,C34-D34)</f>
        <v>0</v>
      </c>
      <c r="H34" s="21"/>
      <c r="I34" s="16">
        <v>0.21</v>
      </c>
      <c r="J34" s="10"/>
      <c r="K34" s="10"/>
    </row>
    <row r="35" spans="1:11" x14ac:dyDescent="0.2">
      <c r="A35" s="4" t="s">
        <v>37</v>
      </c>
      <c r="B35" s="10"/>
      <c r="C35" s="6">
        <f t="shared" si="4"/>
        <v>0</v>
      </c>
      <c r="D35" s="6">
        <f t="shared" si="5"/>
        <v>0</v>
      </c>
      <c r="E35" s="6">
        <f>IF(PĀRBAUDE!$D$3="NĒ",ROUND(D35*(1+I35),2),0)</f>
        <v>0</v>
      </c>
      <c r="F35" s="9">
        <f>IF(PĀRBAUDE!$D$3="NĒ",E35,D35)/IF(PĀRBAUDE!$D$3="NĒ",$E$97,$D$97)</f>
        <v>0</v>
      </c>
      <c r="G35" s="6">
        <f>IF(PĀRBAUDE!$D$3="NĒ",C35-E35,C35-D35)</f>
        <v>0</v>
      </c>
      <c r="H35" s="21"/>
      <c r="I35" s="16">
        <v>0.21</v>
      </c>
      <c r="J35" s="10"/>
      <c r="K35" s="10"/>
    </row>
    <row r="36" spans="1:11" x14ac:dyDescent="0.2">
      <c r="A36" s="4" t="s">
        <v>38</v>
      </c>
      <c r="B36" s="10"/>
      <c r="C36" s="6">
        <f t="shared" si="4"/>
        <v>0</v>
      </c>
      <c r="D36" s="6">
        <f t="shared" si="5"/>
        <v>0</v>
      </c>
      <c r="E36" s="6">
        <f>IF(PĀRBAUDE!$D$3="NĒ",ROUND(D36*(1+I36),2),0)</f>
        <v>0</v>
      </c>
      <c r="F36" s="9">
        <f>IF(PĀRBAUDE!$D$3="NĒ",E36,D36)/IF(PĀRBAUDE!$D$3="NĒ",$E$97,$D$97)</f>
        <v>0</v>
      </c>
      <c r="G36" s="6">
        <f>IF(PĀRBAUDE!$D$3="NĒ",C36-E36,C36-D36)</f>
        <v>0</v>
      </c>
      <c r="H36" s="21"/>
      <c r="I36" s="16">
        <v>0.21</v>
      </c>
      <c r="J36" s="10"/>
      <c r="K36" s="10"/>
    </row>
    <row r="37" spans="1:11" x14ac:dyDescent="0.2">
      <c r="A37" s="4" t="s">
        <v>39</v>
      </c>
      <c r="B37" s="10"/>
      <c r="C37" s="6">
        <f t="shared" si="4"/>
        <v>0</v>
      </c>
      <c r="D37" s="6">
        <f t="shared" si="5"/>
        <v>0</v>
      </c>
      <c r="E37" s="6">
        <f>IF(PĀRBAUDE!$D$3="NĒ",ROUND(D37*(1+I37),2),0)</f>
        <v>0</v>
      </c>
      <c r="F37" s="9">
        <f>IF(PĀRBAUDE!$D$3="NĒ",E37,D37)/IF(PĀRBAUDE!$D$3="NĒ",$E$97,$D$97)</f>
        <v>0</v>
      </c>
      <c r="G37" s="6">
        <f>IF(PĀRBAUDE!$D$3="NĒ",C37-E37,C37-D37)</f>
        <v>0</v>
      </c>
      <c r="H37" s="21"/>
      <c r="I37" s="16">
        <v>0.21</v>
      </c>
      <c r="J37" s="10"/>
      <c r="K37" s="10"/>
    </row>
    <row r="38" spans="1:11" x14ac:dyDescent="0.2">
      <c r="A38" s="4" t="s">
        <v>40</v>
      </c>
      <c r="B38" s="10"/>
      <c r="C38" s="6">
        <f t="shared" si="4"/>
        <v>0</v>
      </c>
      <c r="D38" s="6">
        <f t="shared" si="5"/>
        <v>0</v>
      </c>
      <c r="E38" s="6">
        <f>IF(PĀRBAUDE!$D$3="NĒ",ROUND(D38*(1+I38),2),0)</f>
        <v>0</v>
      </c>
      <c r="F38" s="9">
        <f>IF(PĀRBAUDE!$D$3="NĒ",E38,D38)/IF(PĀRBAUDE!$D$3="NĒ",$E$97,$D$97)</f>
        <v>0</v>
      </c>
      <c r="G38" s="6">
        <f>IF(PĀRBAUDE!$D$3="NĒ",C38-E38,C38-D38)</f>
        <v>0</v>
      </c>
      <c r="H38" s="21"/>
      <c r="I38" s="16">
        <v>0.21</v>
      </c>
      <c r="J38" s="10"/>
      <c r="K38" s="10"/>
    </row>
    <row r="39" spans="1:11" x14ac:dyDescent="0.2">
      <c r="A39" s="2" t="s">
        <v>93</v>
      </c>
      <c r="B39" s="7">
        <f>SUM(B40:B49)</f>
        <v>1800</v>
      </c>
      <c r="C39" s="7">
        <f>SUM(C40:C49)</f>
        <v>2178</v>
      </c>
      <c r="D39" s="7">
        <f>SUM(D40:D49)</f>
        <v>1800</v>
      </c>
      <c r="E39" s="7">
        <f>SUM(E40:E49)</f>
        <v>2178</v>
      </c>
      <c r="F39" s="8">
        <f>IF(PĀRBAUDE!$D$3="NĒ",E39,D39)/IF(PĀRBAUDE!$D$3="NĒ",$E$97,$D$97)</f>
        <v>1.1324198064279643E-2</v>
      </c>
      <c r="G39" s="7">
        <f>SUM(G40:G49)</f>
        <v>0</v>
      </c>
      <c r="H39" s="22"/>
    </row>
    <row r="40" spans="1:11" x14ac:dyDescent="0.2">
      <c r="A40" s="4" t="s">
        <v>97</v>
      </c>
      <c r="B40" s="10">
        <v>1800</v>
      </c>
      <c r="C40" s="6">
        <f t="shared" ref="C40:C49" si="6">ROUND(B40*(1+I40),2)</f>
        <v>2178</v>
      </c>
      <c r="D40" s="6">
        <f t="shared" ref="D40:D49" si="7">B40-J40-K40</f>
        <v>1800</v>
      </c>
      <c r="E40" s="6">
        <f>IF(PĀRBAUDE!$D$3="NĒ",ROUND(D40*(1+I40),2),0)</f>
        <v>2178</v>
      </c>
      <c r="F40" s="9">
        <f>IF(PĀRBAUDE!$D$3="NĒ",E40,D40)/IF(PĀRBAUDE!$D$3="NĒ",$E$97,$D$97)</f>
        <v>1.1324198064279643E-2</v>
      </c>
      <c r="G40" s="6">
        <f>IF(PĀRBAUDE!$D$3="NĒ",C40-E40,C40-D40)</f>
        <v>0</v>
      </c>
      <c r="H40" s="21"/>
      <c r="I40" s="16">
        <v>0.21</v>
      </c>
      <c r="J40" s="10"/>
      <c r="K40" s="10"/>
    </row>
    <row r="41" spans="1:11" x14ac:dyDescent="0.2">
      <c r="A41" s="4" t="s">
        <v>41</v>
      </c>
      <c r="B41" s="10"/>
      <c r="C41" s="6">
        <f t="shared" si="6"/>
        <v>0</v>
      </c>
      <c r="D41" s="6">
        <f t="shared" si="7"/>
        <v>0</v>
      </c>
      <c r="E41" s="6">
        <f>IF(PĀRBAUDE!$D$3="NĒ",ROUND(D41*(1+I41),2),0)</f>
        <v>0</v>
      </c>
      <c r="F41" s="9">
        <f>IF(PĀRBAUDE!$D$3="NĒ",E41,D41)/IF(PĀRBAUDE!$D$3="NĒ",$E$97,$D$97)</f>
        <v>0</v>
      </c>
      <c r="G41" s="6">
        <f>IF(PĀRBAUDE!$D$3="NĒ",C41-E41,C41-D41)</f>
        <v>0</v>
      </c>
      <c r="H41" s="21"/>
      <c r="I41" s="16">
        <v>0.21</v>
      </c>
      <c r="J41" s="10"/>
      <c r="K41" s="10"/>
    </row>
    <row r="42" spans="1:11" x14ac:dyDescent="0.2">
      <c r="A42" s="4" t="s">
        <v>88</v>
      </c>
      <c r="B42" s="10"/>
      <c r="C42" s="6">
        <f t="shared" si="6"/>
        <v>0</v>
      </c>
      <c r="D42" s="6">
        <f t="shared" si="7"/>
        <v>0</v>
      </c>
      <c r="E42" s="6">
        <f>IF(PĀRBAUDE!$D$3="NĒ",ROUND(D42*(1+I42),2),0)</f>
        <v>0</v>
      </c>
      <c r="F42" s="9">
        <f>IF(PĀRBAUDE!$D$3="NĒ",E42,D42)/IF(PĀRBAUDE!$D$3="NĒ",$E$97,$D$97)</f>
        <v>0</v>
      </c>
      <c r="G42" s="6">
        <f>IF(PĀRBAUDE!$D$3="NĒ",C42-E42,C42-D42)</f>
        <v>0</v>
      </c>
      <c r="H42" s="21"/>
      <c r="I42" s="16">
        <v>0.21</v>
      </c>
      <c r="J42" s="10"/>
      <c r="K42" s="10"/>
    </row>
    <row r="43" spans="1:11" x14ac:dyDescent="0.2">
      <c r="A43" s="4" t="s">
        <v>42</v>
      </c>
      <c r="B43" s="10"/>
      <c r="C43" s="6">
        <f t="shared" si="6"/>
        <v>0</v>
      </c>
      <c r="D43" s="6">
        <f t="shared" si="7"/>
        <v>0</v>
      </c>
      <c r="E43" s="6">
        <f>IF(PĀRBAUDE!$D$3="NĒ",ROUND(D43*(1+I43),2),0)</f>
        <v>0</v>
      </c>
      <c r="F43" s="9">
        <f>IF(PĀRBAUDE!$D$3="NĒ",E43,D43)/IF(PĀRBAUDE!$D$3="NĒ",$E$97,$D$97)</f>
        <v>0</v>
      </c>
      <c r="G43" s="6">
        <f>IF(PĀRBAUDE!$D$3="NĒ",C43-E43,C43-D43)</f>
        <v>0</v>
      </c>
      <c r="H43" s="21"/>
      <c r="I43" s="16">
        <v>0.21</v>
      </c>
      <c r="J43" s="10"/>
      <c r="K43" s="10"/>
    </row>
    <row r="44" spans="1:11" x14ac:dyDescent="0.2">
      <c r="A44" s="4" t="s">
        <v>43</v>
      </c>
      <c r="B44" s="10"/>
      <c r="C44" s="6">
        <f t="shared" si="6"/>
        <v>0</v>
      </c>
      <c r="D44" s="6">
        <f t="shared" si="7"/>
        <v>0</v>
      </c>
      <c r="E44" s="6">
        <f>IF(PĀRBAUDE!$D$3="NĒ",ROUND(D44*(1+I44),2),0)</f>
        <v>0</v>
      </c>
      <c r="F44" s="9">
        <f>IF(PĀRBAUDE!$D$3="NĒ",E44,D44)/IF(PĀRBAUDE!$D$3="NĒ",$E$97,$D$97)</f>
        <v>0</v>
      </c>
      <c r="G44" s="6">
        <f>IF(PĀRBAUDE!$D$3="NĒ",C44-E44,C44-D44)</f>
        <v>0</v>
      </c>
      <c r="H44" s="21"/>
      <c r="I44" s="16">
        <v>0.21</v>
      </c>
      <c r="J44" s="10"/>
      <c r="K44" s="10"/>
    </row>
    <row r="45" spans="1:11" x14ac:dyDescent="0.2">
      <c r="A45" s="4" t="s">
        <v>44</v>
      </c>
      <c r="B45" s="10"/>
      <c r="C45" s="6">
        <f t="shared" si="6"/>
        <v>0</v>
      </c>
      <c r="D45" s="6">
        <f t="shared" si="7"/>
        <v>0</v>
      </c>
      <c r="E45" s="6">
        <f>IF(PĀRBAUDE!$D$3="NĒ",ROUND(D45*(1+I45),2),0)</f>
        <v>0</v>
      </c>
      <c r="F45" s="9">
        <f>IF(PĀRBAUDE!$D$3="NĒ",E45,D45)/IF(PĀRBAUDE!$D$3="NĒ",$E$97,$D$97)</f>
        <v>0</v>
      </c>
      <c r="G45" s="6">
        <f>IF(PĀRBAUDE!$D$3="NĒ",C45-E45,C45-D45)</f>
        <v>0</v>
      </c>
      <c r="H45" s="21"/>
      <c r="I45" s="16">
        <v>0.21</v>
      </c>
      <c r="J45" s="10"/>
      <c r="K45" s="10"/>
    </row>
    <row r="46" spans="1:11" x14ac:dyDescent="0.2">
      <c r="A46" s="4" t="s">
        <v>45</v>
      </c>
      <c r="B46" s="10"/>
      <c r="C46" s="6">
        <f t="shared" si="6"/>
        <v>0</v>
      </c>
      <c r="D46" s="6">
        <f t="shared" si="7"/>
        <v>0</v>
      </c>
      <c r="E46" s="6">
        <f>IF(PĀRBAUDE!$D$3="NĒ",ROUND(D46*(1+I46),2),0)</f>
        <v>0</v>
      </c>
      <c r="F46" s="9">
        <f>IF(PĀRBAUDE!$D$3="NĒ",E46,D46)/IF(PĀRBAUDE!$D$3="NĒ",$E$97,$D$97)</f>
        <v>0</v>
      </c>
      <c r="G46" s="6">
        <f>IF(PĀRBAUDE!$D$3="NĒ",C46-E46,C46-D46)</f>
        <v>0</v>
      </c>
      <c r="H46" s="21"/>
      <c r="I46" s="16">
        <v>0.21</v>
      </c>
      <c r="J46" s="10"/>
      <c r="K46" s="10"/>
    </row>
    <row r="47" spans="1:11" x14ac:dyDescent="0.2">
      <c r="A47" s="4" t="s">
        <v>46</v>
      </c>
      <c r="B47" s="10"/>
      <c r="C47" s="6">
        <f t="shared" si="6"/>
        <v>0</v>
      </c>
      <c r="D47" s="6">
        <f t="shared" si="7"/>
        <v>0</v>
      </c>
      <c r="E47" s="6">
        <f>IF(PĀRBAUDE!$D$3="NĒ",ROUND(D47*(1+I47),2),0)</f>
        <v>0</v>
      </c>
      <c r="F47" s="9">
        <f>IF(PĀRBAUDE!$D$3="NĒ",E47,D47)/IF(PĀRBAUDE!$D$3="NĒ",$E$97,$D$97)</f>
        <v>0</v>
      </c>
      <c r="G47" s="6">
        <f>IF(PĀRBAUDE!$D$3="NĒ",C47-E47,C47-D47)</f>
        <v>0</v>
      </c>
      <c r="H47" s="21"/>
      <c r="I47" s="16">
        <v>0.21</v>
      </c>
      <c r="J47" s="10"/>
      <c r="K47" s="10"/>
    </row>
    <row r="48" spans="1:11" x14ac:dyDescent="0.2">
      <c r="A48" s="4" t="s">
        <v>47</v>
      </c>
      <c r="B48" s="10"/>
      <c r="C48" s="6">
        <f t="shared" si="6"/>
        <v>0</v>
      </c>
      <c r="D48" s="6">
        <f t="shared" si="7"/>
        <v>0</v>
      </c>
      <c r="E48" s="6">
        <f>IF(PĀRBAUDE!$D$3="NĒ",ROUND(D48*(1+I48),2),0)</f>
        <v>0</v>
      </c>
      <c r="F48" s="9">
        <f>IF(PĀRBAUDE!$D$3="NĒ",E48,D48)/IF(PĀRBAUDE!$D$3="NĒ",$E$97,$D$97)</f>
        <v>0</v>
      </c>
      <c r="G48" s="6">
        <f>IF(PĀRBAUDE!$D$3="NĒ",C48-E48,C48-D48)</f>
        <v>0</v>
      </c>
      <c r="H48" s="21"/>
      <c r="I48" s="16">
        <v>0.21</v>
      </c>
      <c r="J48" s="10"/>
      <c r="K48" s="10"/>
    </row>
    <row r="49" spans="1:11" x14ac:dyDescent="0.2">
      <c r="A49" s="4" t="s">
        <v>48</v>
      </c>
      <c r="B49" s="10"/>
      <c r="C49" s="6">
        <f t="shared" si="6"/>
        <v>0</v>
      </c>
      <c r="D49" s="6">
        <f t="shared" si="7"/>
        <v>0</v>
      </c>
      <c r="E49" s="6">
        <f>IF(PĀRBAUDE!$D$3="NĒ",ROUND(D49*(1+I49),2),0)</f>
        <v>0</v>
      </c>
      <c r="F49" s="9">
        <f>IF(PĀRBAUDE!$D$3="NĒ",E49,D49)/IF(PĀRBAUDE!$D$3="NĒ",$E$97,$D$97)</f>
        <v>0</v>
      </c>
      <c r="G49" s="6">
        <f>IF(PĀRBAUDE!$D$3="NĒ",C49-E49,C49-D49)</f>
        <v>0</v>
      </c>
      <c r="H49" s="21"/>
      <c r="I49" s="16">
        <v>0.21</v>
      </c>
      <c r="J49" s="10"/>
      <c r="K49" s="10"/>
    </row>
    <row r="50" spans="1:11" ht="25.5" x14ac:dyDescent="0.2">
      <c r="A50" s="2" t="s">
        <v>168</v>
      </c>
      <c r="B50" s="7">
        <f>SUM(B51:B60)</f>
        <v>0</v>
      </c>
      <c r="C50" s="7">
        <f>SUM(C51:C60)</f>
        <v>0</v>
      </c>
      <c r="D50" s="7">
        <f>SUM(D51:D60)</f>
        <v>0</v>
      </c>
      <c r="E50" s="7">
        <f>SUM(E51:E60)</f>
        <v>0</v>
      </c>
      <c r="F50" s="8">
        <f>IF(PĀRBAUDE!$D$3="NĒ",E50,D50)/IF(PĀRBAUDE!$D$3="NĒ",$E$97,$D$97)</f>
        <v>0</v>
      </c>
      <c r="G50" s="7">
        <f>SUM(G51:G60)</f>
        <v>0</v>
      </c>
      <c r="H50" s="22"/>
    </row>
    <row r="51" spans="1:11" x14ac:dyDescent="0.2">
      <c r="A51" s="4" t="s">
        <v>113</v>
      </c>
      <c r="B51" s="10"/>
      <c r="C51" s="6">
        <f t="shared" ref="C51:C60" si="8">ROUND(B51*(1+I51),2)</f>
        <v>0</v>
      </c>
      <c r="D51" s="6">
        <f t="shared" ref="D51:D60" si="9">B51-J51-K51</f>
        <v>0</v>
      </c>
      <c r="E51" s="6">
        <f>IF(PĀRBAUDE!$D$3="NĒ",ROUND(D51*(1+I51),2),0)</f>
        <v>0</v>
      </c>
      <c r="F51" s="9">
        <f>IF(PĀRBAUDE!$D$3="NĒ",E51,D51)/IF(PĀRBAUDE!$D$3="NĒ",$E$97,$D$97)</f>
        <v>0</v>
      </c>
      <c r="G51" s="6">
        <f>IF(PĀRBAUDE!$D$3="NĒ",C51-E51,C51-D51)</f>
        <v>0</v>
      </c>
      <c r="H51" s="21"/>
      <c r="I51" s="16">
        <v>0.21</v>
      </c>
      <c r="J51" s="10"/>
      <c r="K51" s="10"/>
    </row>
    <row r="52" spans="1:11" x14ac:dyDescent="0.2">
      <c r="A52" s="4" t="s">
        <v>49</v>
      </c>
      <c r="B52" s="10"/>
      <c r="C52" s="6">
        <f t="shared" si="8"/>
        <v>0</v>
      </c>
      <c r="D52" s="6">
        <f t="shared" si="9"/>
        <v>0</v>
      </c>
      <c r="E52" s="6">
        <f>IF(PĀRBAUDE!$D$3="NĒ",ROUND(D52*(1+I52),2),0)</f>
        <v>0</v>
      </c>
      <c r="F52" s="9">
        <f>IF(PĀRBAUDE!$D$3="NĒ",E52,D52)/IF(PĀRBAUDE!$D$3="NĒ",$E$97,$D$97)</f>
        <v>0</v>
      </c>
      <c r="G52" s="6">
        <f>IF(PĀRBAUDE!$D$3="NĒ",C52-E52,C52-D52)</f>
        <v>0</v>
      </c>
      <c r="H52" s="21"/>
      <c r="I52" s="16">
        <v>0.21</v>
      </c>
      <c r="J52" s="10"/>
      <c r="K52" s="10"/>
    </row>
    <row r="53" spans="1:11" x14ac:dyDescent="0.2">
      <c r="A53" s="4" t="s">
        <v>50</v>
      </c>
      <c r="B53" s="10"/>
      <c r="C53" s="6">
        <f t="shared" si="8"/>
        <v>0</v>
      </c>
      <c r="D53" s="6">
        <f t="shared" si="9"/>
        <v>0</v>
      </c>
      <c r="E53" s="6">
        <f>IF(PĀRBAUDE!$D$3="NĒ",ROUND(D53*(1+I53),2),0)</f>
        <v>0</v>
      </c>
      <c r="F53" s="9">
        <f>IF(PĀRBAUDE!$D$3="NĒ",E53,D53)/IF(PĀRBAUDE!$D$3="NĒ",$E$97,$D$97)</f>
        <v>0</v>
      </c>
      <c r="G53" s="6">
        <f>IF(PĀRBAUDE!$D$3="NĒ",C53-E53,C53-D53)</f>
        <v>0</v>
      </c>
      <c r="H53" s="21"/>
      <c r="I53" s="16">
        <v>0.21</v>
      </c>
      <c r="J53" s="10"/>
      <c r="K53" s="10"/>
    </row>
    <row r="54" spans="1:11" x14ac:dyDescent="0.2">
      <c r="A54" s="4" t="s">
        <v>50</v>
      </c>
      <c r="B54" s="10"/>
      <c r="C54" s="6">
        <f t="shared" si="8"/>
        <v>0</v>
      </c>
      <c r="D54" s="6">
        <f t="shared" si="9"/>
        <v>0</v>
      </c>
      <c r="E54" s="6">
        <f>IF(PĀRBAUDE!$D$3="NĒ",ROUND(D54*(1+I54),2),0)</f>
        <v>0</v>
      </c>
      <c r="F54" s="9">
        <f>IF(PĀRBAUDE!$D$3="NĒ",E54,D54)/IF(PĀRBAUDE!$D$3="NĒ",$E$97,$D$97)</f>
        <v>0</v>
      </c>
      <c r="G54" s="6">
        <f>IF(PĀRBAUDE!$D$3="NĒ",C54-E54,C54-D54)</f>
        <v>0</v>
      </c>
      <c r="H54" s="21"/>
      <c r="I54" s="16">
        <v>0.21</v>
      </c>
      <c r="J54" s="10"/>
      <c r="K54" s="10"/>
    </row>
    <row r="55" spans="1:11" x14ac:dyDescent="0.2">
      <c r="A55" s="4" t="s">
        <v>50</v>
      </c>
      <c r="B55" s="10"/>
      <c r="C55" s="6">
        <f t="shared" si="8"/>
        <v>0</v>
      </c>
      <c r="D55" s="6">
        <f t="shared" si="9"/>
        <v>0</v>
      </c>
      <c r="E55" s="6">
        <f>IF(PĀRBAUDE!$D$3="NĒ",ROUND(D55*(1+I55),2),0)</f>
        <v>0</v>
      </c>
      <c r="F55" s="9">
        <f>IF(PĀRBAUDE!$D$3="NĒ",E55,D55)/IF(PĀRBAUDE!$D$3="NĒ",$E$97,$D$97)</f>
        <v>0</v>
      </c>
      <c r="G55" s="6">
        <f>IF(PĀRBAUDE!$D$3="NĒ",C55-E55,C55-D55)</f>
        <v>0</v>
      </c>
      <c r="H55" s="21"/>
      <c r="I55" s="16">
        <v>0.21</v>
      </c>
      <c r="J55" s="10"/>
      <c r="K55" s="10"/>
    </row>
    <row r="56" spans="1:11" x14ac:dyDescent="0.2">
      <c r="A56" s="4" t="s">
        <v>51</v>
      </c>
      <c r="B56" s="10"/>
      <c r="C56" s="6">
        <f t="shared" si="8"/>
        <v>0</v>
      </c>
      <c r="D56" s="6">
        <f t="shared" si="9"/>
        <v>0</v>
      </c>
      <c r="E56" s="6">
        <f>IF(PĀRBAUDE!$D$3="NĒ",ROUND(D56*(1+I56),2),0)</f>
        <v>0</v>
      </c>
      <c r="F56" s="9">
        <f>IF(PĀRBAUDE!$D$3="NĒ",E56,D56)/IF(PĀRBAUDE!$D$3="NĒ",$E$97,$D$97)</f>
        <v>0</v>
      </c>
      <c r="G56" s="6">
        <f>IF(PĀRBAUDE!$D$3="NĒ",C56-E56,C56-D56)</f>
        <v>0</v>
      </c>
      <c r="H56" s="21"/>
      <c r="I56" s="16">
        <v>0.21</v>
      </c>
      <c r="J56" s="10"/>
      <c r="K56" s="10"/>
    </row>
    <row r="57" spans="1:11" x14ac:dyDescent="0.2">
      <c r="A57" s="4" t="s">
        <v>52</v>
      </c>
      <c r="B57" s="10"/>
      <c r="C57" s="6">
        <f t="shared" si="8"/>
        <v>0</v>
      </c>
      <c r="D57" s="6">
        <f t="shared" si="9"/>
        <v>0</v>
      </c>
      <c r="E57" s="6">
        <f>IF(PĀRBAUDE!$D$3="NĒ",ROUND(D57*(1+I57),2),0)</f>
        <v>0</v>
      </c>
      <c r="F57" s="9">
        <f>IF(PĀRBAUDE!$D$3="NĒ",E57,D57)/IF(PĀRBAUDE!$D$3="NĒ",$E$97,$D$97)</f>
        <v>0</v>
      </c>
      <c r="G57" s="6">
        <f>IF(PĀRBAUDE!$D$3="NĒ",C57-E57,C57-D57)</f>
        <v>0</v>
      </c>
      <c r="H57" s="21"/>
      <c r="I57" s="16">
        <v>0.21</v>
      </c>
      <c r="J57" s="10"/>
      <c r="K57" s="10"/>
    </row>
    <row r="58" spans="1:11" x14ac:dyDescent="0.2">
      <c r="A58" s="4" t="s">
        <v>53</v>
      </c>
      <c r="B58" s="10"/>
      <c r="C58" s="6">
        <f t="shared" si="8"/>
        <v>0</v>
      </c>
      <c r="D58" s="6">
        <f t="shared" si="9"/>
        <v>0</v>
      </c>
      <c r="E58" s="6">
        <f>IF(PĀRBAUDE!$D$3="NĒ",ROUND(D58*(1+I58),2),0)</f>
        <v>0</v>
      </c>
      <c r="F58" s="9">
        <f>IF(PĀRBAUDE!$D$3="NĒ",E58,D58)/IF(PĀRBAUDE!$D$3="NĒ",$E$97,$D$97)</f>
        <v>0</v>
      </c>
      <c r="G58" s="6">
        <f>IF(PĀRBAUDE!$D$3="NĒ",C58-E58,C58-D58)</f>
        <v>0</v>
      </c>
      <c r="H58" s="21"/>
      <c r="I58" s="16">
        <v>0.21</v>
      </c>
      <c r="J58" s="10"/>
      <c r="K58" s="10"/>
    </row>
    <row r="59" spans="1:11" x14ac:dyDescent="0.2">
      <c r="A59" s="4" t="s">
        <v>54</v>
      </c>
      <c r="B59" s="10"/>
      <c r="C59" s="6">
        <f t="shared" si="8"/>
        <v>0</v>
      </c>
      <c r="D59" s="6">
        <f t="shared" si="9"/>
        <v>0</v>
      </c>
      <c r="E59" s="6">
        <f>IF(PĀRBAUDE!$D$3="NĒ",ROUND(D59*(1+I59),2),0)</f>
        <v>0</v>
      </c>
      <c r="F59" s="9">
        <f>IF(PĀRBAUDE!$D$3="NĒ",E59,D59)/IF(PĀRBAUDE!$D$3="NĒ",$E$97,$D$97)</f>
        <v>0</v>
      </c>
      <c r="G59" s="6">
        <f>IF(PĀRBAUDE!$D$3="NĒ",C59-E59,C59-D59)</f>
        <v>0</v>
      </c>
      <c r="H59" s="21"/>
      <c r="I59" s="16">
        <v>0.21</v>
      </c>
      <c r="J59" s="10"/>
      <c r="K59" s="10"/>
    </row>
    <row r="60" spans="1:11" x14ac:dyDescent="0.2">
      <c r="A60" s="4" t="s">
        <v>55</v>
      </c>
      <c r="B60" s="10"/>
      <c r="C60" s="6">
        <f t="shared" si="8"/>
        <v>0</v>
      </c>
      <c r="D60" s="6">
        <f t="shared" si="9"/>
        <v>0</v>
      </c>
      <c r="E60" s="6">
        <f>IF(PĀRBAUDE!$D$3="NĒ",ROUND(D60*(1+I60),2),0)</f>
        <v>0</v>
      </c>
      <c r="F60" s="9">
        <f>IF(PĀRBAUDE!$D$3="NĒ",E60,D60)/IF(PĀRBAUDE!$D$3="NĒ",$E$97,$D$97)</f>
        <v>0</v>
      </c>
      <c r="G60" s="6">
        <f>IF(PĀRBAUDE!$D$3="NĒ",C60-E60,C60-D60)</f>
        <v>0</v>
      </c>
      <c r="H60" s="21"/>
      <c r="I60" s="16">
        <v>0.21</v>
      </c>
      <c r="J60" s="10"/>
      <c r="K60" s="10"/>
    </row>
    <row r="61" spans="1:11" x14ac:dyDescent="0.2">
      <c r="A61" s="5" t="s">
        <v>169</v>
      </c>
      <c r="B61" s="7">
        <f>SUM(B62:B71)</f>
        <v>5000</v>
      </c>
      <c r="C61" s="7">
        <f>SUM(C62:C71)</f>
        <v>6050</v>
      </c>
      <c r="D61" s="7">
        <f>SUM(D62:D71)</f>
        <v>1550</v>
      </c>
      <c r="E61" s="7">
        <f>SUM(E62:E71)</f>
        <v>1875.5</v>
      </c>
      <c r="F61" s="8">
        <f>IF(PĀRBAUDE!$D$3="NĒ",E61,D61)/IF(PĀRBAUDE!$D$3="NĒ",$E$97,$D$97)</f>
        <v>9.7513927775741364E-3</v>
      </c>
      <c r="G61" s="7">
        <f>SUM(G62:G71)</f>
        <v>4174.5</v>
      </c>
      <c r="H61" s="22"/>
    </row>
    <row r="62" spans="1:11" x14ac:dyDescent="0.2">
      <c r="A62" s="4" t="s">
        <v>112</v>
      </c>
      <c r="B62" s="10">
        <v>5000</v>
      </c>
      <c r="C62" s="6">
        <f t="shared" ref="C62:C71" si="10">ROUND(B62*(1+I62),2)</f>
        <v>6050</v>
      </c>
      <c r="D62" s="6">
        <f t="shared" ref="D62:D71" si="11">B62-J62-K62</f>
        <v>1550</v>
      </c>
      <c r="E62" s="6">
        <f>IF(PĀRBAUDE!$D$3="NĒ",ROUND(D62*(1+I62),2),0)</f>
        <v>1875.5</v>
      </c>
      <c r="F62" s="9">
        <f>IF(PĀRBAUDE!$D$3="NĒ",E62,D62)/IF(PĀRBAUDE!$D$3="NĒ",$E$97,$D$97)</f>
        <v>9.7513927775741364E-3</v>
      </c>
      <c r="G62" s="6">
        <f>IF(PĀRBAUDE!$D$3="NĒ",C62-E62,C62-D62)</f>
        <v>4174.5</v>
      </c>
      <c r="H62" s="21"/>
      <c r="I62" s="16">
        <v>0.21</v>
      </c>
      <c r="J62" s="10">
        <v>3450</v>
      </c>
      <c r="K62" s="10"/>
    </row>
    <row r="63" spans="1:11" x14ac:dyDescent="0.2">
      <c r="A63" s="4" t="s">
        <v>56</v>
      </c>
      <c r="B63" s="10"/>
      <c r="C63" s="6">
        <f t="shared" si="10"/>
        <v>0</v>
      </c>
      <c r="D63" s="6">
        <f t="shared" si="11"/>
        <v>0</v>
      </c>
      <c r="E63" s="6">
        <f>IF(PĀRBAUDE!$D$3="NĒ",ROUND(D63*(1+I63),2),0)</f>
        <v>0</v>
      </c>
      <c r="F63" s="9">
        <f>IF(PĀRBAUDE!$D$3="NĒ",E63,D63)/IF(PĀRBAUDE!$D$3="NĒ",$E$97,$D$97)</f>
        <v>0</v>
      </c>
      <c r="G63" s="6">
        <f>IF(PĀRBAUDE!$D$3="NĒ",C63-E63,C63-D63)</f>
        <v>0</v>
      </c>
      <c r="H63" s="21"/>
      <c r="I63" s="16">
        <v>0.21</v>
      </c>
      <c r="J63" s="10"/>
      <c r="K63" s="10"/>
    </row>
    <row r="64" spans="1:11" x14ac:dyDescent="0.2">
      <c r="A64" s="4" t="s">
        <v>85</v>
      </c>
      <c r="B64" s="10"/>
      <c r="C64" s="6">
        <f t="shared" si="10"/>
        <v>0</v>
      </c>
      <c r="D64" s="6">
        <f t="shared" si="11"/>
        <v>0</v>
      </c>
      <c r="E64" s="6">
        <f>IF(PĀRBAUDE!$D$3="NĒ",ROUND(D64*(1+I64),2),0)</f>
        <v>0</v>
      </c>
      <c r="F64" s="9">
        <f>IF(PĀRBAUDE!$D$3="NĒ",E64,D64)/IF(PĀRBAUDE!$D$3="NĒ",$E$97,$D$97)</f>
        <v>0</v>
      </c>
      <c r="G64" s="6">
        <f>IF(PĀRBAUDE!$D$3="NĒ",C64-E64,C64-D64)</f>
        <v>0</v>
      </c>
      <c r="H64" s="21"/>
      <c r="I64" s="16">
        <v>0.21</v>
      </c>
      <c r="J64" s="10"/>
      <c r="K64" s="10"/>
    </row>
    <row r="65" spans="1:11" x14ac:dyDescent="0.2">
      <c r="A65" s="4" t="s">
        <v>86</v>
      </c>
      <c r="B65" s="10"/>
      <c r="C65" s="6">
        <f t="shared" si="10"/>
        <v>0</v>
      </c>
      <c r="D65" s="6">
        <f t="shared" si="11"/>
        <v>0</v>
      </c>
      <c r="E65" s="6">
        <f>IF(PĀRBAUDE!$D$3="NĒ",ROUND(D65*(1+I65),2),0)</f>
        <v>0</v>
      </c>
      <c r="F65" s="9">
        <f>IF(PĀRBAUDE!$D$3="NĒ",E65,D65)/IF(PĀRBAUDE!$D$3="NĒ",$E$97,$D$97)</f>
        <v>0</v>
      </c>
      <c r="G65" s="6">
        <f>IF(PĀRBAUDE!$D$3="NĒ",C65-E65,C65-D65)</f>
        <v>0</v>
      </c>
      <c r="H65" s="21"/>
      <c r="I65" s="16">
        <v>0.21</v>
      </c>
      <c r="J65" s="10"/>
      <c r="K65" s="10"/>
    </row>
    <row r="66" spans="1:11" x14ac:dyDescent="0.2">
      <c r="A66" s="4" t="s">
        <v>87</v>
      </c>
      <c r="B66" s="10"/>
      <c r="C66" s="6">
        <f t="shared" si="10"/>
        <v>0</v>
      </c>
      <c r="D66" s="6">
        <f t="shared" si="11"/>
        <v>0</v>
      </c>
      <c r="E66" s="6">
        <f>IF(PĀRBAUDE!$D$3="NĒ",ROUND(D66*(1+I66),2),0)</f>
        <v>0</v>
      </c>
      <c r="F66" s="9">
        <f>IF(PĀRBAUDE!$D$3="NĒ",E66,D66)/IF(PĀRBAUDE!$D$3="NĒ",$E$97,$D$97)</f>
        <v>0</v>
      </c>
      <c r="G66" s="6">
        <f>IF(PĀRBAUDE!$D$3="NĒ",C66-E66,C66-D66)</f>
        <v>0</v>
      </c>
      <c r="H66" s="21"/>
      <c r="I66" s="16">
        <v>0.21</v>
      </c>
      <c r="J66" s="10"/>
      <c r="K66" s="10"/>
    </row>
    <row r="67" spans="1:11" x14ac:dyDescent="0.2">
      <c r="A67" s="4" t="s">
        <v>57</v>
      </c>
      <c r="B67" s="10"/>
      <c r="C67" s="6">
        <f t="shared" si="10"/>
        <v>0</v>
      </c>
      <c r="D67" s="6">
        <f t="shared" si="11"/>
        <v>0</v>
      </c>
      <c r="E67" s="6">
        <f>IF(PĀRBAUDE!$D$3="NĒ",ROUND(D67*(1+I67),2),0)</f>
        <v>0</v>
      </c>
      <c r="F67" s="9">
        <f>IF(PĀRBAUDE!$D$3="NĒ",E67,D67)/IF(PĀRBAUDE!$D$3="NĒ",$E$97,$D$97)</f>
        <v>0</v>
      </c>
      <c r="G67" s="6">
        <f>IF(PĀRBAUDE!$D$3="NĒ",C67-E67,C67-D67)</f>
        <v>0</v>
      </c>
      <c r="H67" s="21"/>
      <c r="I67" s="16">
        <v>0.21</v>
      </c>
      <c r="J67" s="10"/>
      <c r="K67" s="10"/>
    </row>
    <row r="68" spans="1:11" x14ac:dyDescent="0.2">
      <c r="A68" s="4" t="s">
        <v>58</v>
      </c>
      <c r="B68" s="10"/>
      <c r="C68" s="6">
        <f t="shared" si="10"/>
        <v>0</v>
      </c>
      <c r="D68" s="6">
        <f t="shared" si="11"/>
        <v>0</v>
      </c>
      <c r="E68" s="6">
        <f>IF(PĀRBAUDE!$D$3="NĒ",ROUND(D68*(1+I68),2),0)</f>
        <v>0</v>
      </c>
      <c r="F68" s="9">
        <f>IF(PĀRBAUDE!$D$3="NĒ",E68,D68)/IF(PĀRBAUDE!$D$3="NĒ",$E$97,$D$97)</f>
        <v>0</v>
      </c>
      <c r="G68" s="6">
        <f>IF(PĀRBAUDE!$D$3="NĒ",C68-E68,C68-D68)</f>
        <v>0</v>
      </c>
      <c r="H68" s="21"/>
      <c r="I68" s="16">
        <v>0.21</v>
      </c>
      <c r="J68" s="10"/>
      <c r="K68" s="10"/>
    </row>
    <row r="69" spans="1:11" x14ac:dyDescent="0.2">
      <c r="A69" s="4" t="s">
        <v>59</v>
      </c>
      <c r="B69" s="10"/>
      <c r="C69" s="6">
        <f t="shared" si="10"/>
        <v>0</v>
      </c>
      <c r="D69" s="6">
        <f t="shared" si="11"/>
        <v>0</v>
      </c>
      <c r="E69" s="6">
        <f>IF(PĀRBAUDE!$D$3="NĒ",ROUND(D69*(1+I69),2),0)</f>
        <v>0</v>
      </c>
      <c r="F69" s="9">
        <f>IF(PĀRBAUDE!$D$3="NĒ",E69,D69)/IF(PĀRBAUDE!$D$3="NĒ",$E$97,$D$97)</f>
        <v>0</v>
      </c>
      <c r="G69" s="6">
        <f>IF(PĀRBAUDE!$D$3="NĒ",C69-E69,C69-D69)</f>
        <v>0</v>
      </c>
      <c r="H69" s="21"/>
      <c r="I69" s="16">
        <v>0.21</v>
      </c>
      <c r="J69" s="10"/>
      <c r="K69" s="10"/>
    </row>
    <row r="70" spans="1:11" x14ac:dyDescent="0.2">
      <c r="A70" s="4" t="s">
        <v>60</v>
      </c>
      <c r="B70" s="10"/>
      <c r="C70" s="6">
        <f t="shared" si="10"/>
        <v>0</v>
      </c>
      <c r="D70" s="6">
        <f t="shared" si="11"/>
        <v>0</v>
      </c>
      <c r="E70" s="6">
        <f>IF(PĀRBAUDE!$D$3="NĒ",ROUND(D70*(1+I70),2),0)</f>
        <v>0</v>
      </c>
      <c r="F70" s="9">
        <f>IF(PĀRBAUDE!$D$3="NĒ",E70,D70)/IF(PĀRBAUDE!$D$3="NĒ",$E$97,$D$97)</f>
        <v>0</v>
      </c>
      <c r="G70" s="6">
        <f>IF(PĀRBAUDE!$D$3="NĒ",C70-E70,C70-D70)</f>
        <v>0</v>
      </c>
      <c r="H70" s="21"/>
      <c r="I70" s="16">
        <v>0.21</v>
      </c>
      <c r="J70" s="10"/>
      <c r="K70" s="10"/>
    </row>
    <row r="71" spans="1:11" x14ac:dyDescent="0.2">
      <c r="A71" s="4" t="s">
        <v>61</v>
      </c>
      <c r="B71" s="10"/>
      <c r="C71" s="6">
        <f t="shared" si="10"/>
        <v>0</v>
      </c>
      <c r="D71" s="6">
        <f t="shared" si="11"/>
        <v>0</v>
      </c>
      <c r="E71" s="6">
        <f>IF(PĀRBAUDE!$D$3="NĒ",ROUND(D71*(1+I71),2),0)</f>
        <v>0</v>
      </c>
      <c r="F71" s="9">
        <f>IF(PĀRBAUDE!$D$3="NĒ",E71,D71)/IF(PĀRBAUDE!$D$3="NĒ",$E$97,$D$97)</f>
        <v>0</v>
      </c>
      <c r="G71" s="6">
        <f>IF(PĀRBAUDE!$D$3="NĒ",C71-E71,C71-D71)</f>
        <v>0</v>
      </c>
      <c r="H71" s="21"/>
      <c r="I71" s="16">
        <v>0.21</v>
      </c>
      <c r="J71" s="10"/>
      <c r="K71" s="10"/>
    </row>
    <row r="72" spans="1:11" x14ac:dyDescent="0.2">
      <c r="A72" s="2" t="s">
        <v>170</v>
      </c>
      <c r="B72" s="7">
        <f>SUM(B73:B82)</f>
        <v>4300</v>
      </c>
      <c r="C72" s="7">
        <f>SUM(C73:C82)</f>
        <v>5203</v>
      </c>
      <c r="D72" s="7">
        <f>SUM(D73:D82)</f>
        <v>4300</v>
      </c>
      <c r="E72" s="7">
        <f>SUM(E73:E82)</f>
        <v>5203</v>
      </c>
      <c r="F72" s="8">
        <f>IF(PĀRBAUDE!$D$3="NĒ",E72,D72)/IF(PĀRBAUDE!$D$3="NĒ",$E$97,$D$97)</f>
        <v>2.70522509313347E-2</v>
      </c>
      <c r="G72" s="7">
        <f>SUM(G73:G82)</f>
        <v>0</v>
      </c>
      <c r="H72" s="22"/>
    </row>
    <row r="73" spans="1:11" x14ac:dyDescent="0.2">
      <c r="A73" s="4" t="s">
        <v>96</v>
      </c>
      <c r="B73" s="10">
        <v>2500</v>
      </c>
      <c r="C73" s="6">
        <f t="shared" ref="C73:C82" si="12">ROUND(B73*(1+I73),2)</f>
        <v>3025</v>
      </c>
      <c r="D73" s="6">
        <f t="shared" ref="D73:D82" si="13">B73-J73-K73</f>
        <v>2500</v>
      </c>
      <c r="E73" s="6">
        <f>IF(PĀRBAUDE!$D$3="NĒ",ROUND(D73*(1+I73),2),0)</f>
        <v>3025</v>
      </c>
      <c r="F73" s="9">
        <f>IF(PĀRBAUDE!$D$3="NĒ",E73,D73)/IF(PĀRBAUDE!$D$3="NĒ",$E$97,$D$97)</f>
        <v>1.5728052867055059E-2</v>
      </c>
      <c r="G73" s="6">
        <f>IF(PĀRBAUDE!$D$3="NĒ",C73-E73,C73-D73)</f>
        <v>0</v>
      </c>
      <c r="H73" s="21"/>
      <c r="I73" s="16">
        <v>0.21</v>
      </c>
      <c r="J73" s="10"/>
      <c r="K73" s="10"/>
    </row>
    <row r="74" spans="1:11" x14ac:dyDescent="0.2">
      <c r="A74" s="4" t="s">
        <v>95</v>
      </c>
      <c r="B74" s="10">
        <v>1800</v>
      </c>
      <c r="C74" s="6">
        <f t="shared" si="12"/>
        <v>2178</v>
      </c>
      <c r="D74" s="6">
        <f t="shared" si="13"/>
        <v>1800</v>
      </c>
      <c r="E74" s="6">
        <f>IF(PĀRBAUDE!$D$3="NĒ",ROUND(D74*(1+I74),2),0)</f>
        <v>2178</v>
      </c>
      <c r="F74" s="9">
        <f>IF(PĀRBAUDE!$D$3="NĒ",E74,D74)/IF(PĀRBAUDE!$D$3="NĒ",$E$97,$D$97)</f>
        <v>1.1324198064279643E-2</v>
      </c>
      <c r="G74" s="6">
        <f>IF(PĀRBAUDE!$D$3="NĒ",C74-E74,C74-D74)</f>
        <v>0</v>
      </c>
      <c r="H74" s="21"/>
      <c r="I74" s="16">
        <v>0.21</v>
      </c>
      <c r="J74" s="10"/>
      <c r="K74" s="10"/>
    </row>
    <row r="75" spans="1:11" x14ac:dyDescent="0.2">
      <c r="A75" s="4" t="s">
        <v>81</v>
      </c>
      <c r="B75" s="10"/>
      <c r="C75" s="6">
        <f t="shared" si="12"/>
        <v>0</v>
      </c>
      <c r="D75" s="6">
        <f t="shared" si="13"/>
        <v>0</v>
      </c>
      <c r="E75" s="6">
        <f>IF(PĀRBAUDE!$D$3="NĒ",ROUND(D75*(1+I75),2),0)</f>
        <v>0</v>
      </c>
      <c r="F75" s="9">
        <f>IF(PĀRBAUDE!$D$3="NĒ",E75,D75)/IF(PĀRBAUDE!$D$3="NĒ",$E$97,$D$97)</f>
        <v>0</v>
      </c>
      <c r="G75" s="6">
        <f>IF(PĀRBAUDE!$D$3="NĒ",C75-E75,C75-D75)</f>
        <v>0</v>
      </c>
      <c r="H75" s="21"/>
      <c r="I75" s="16">
        <v>0.21</v>
      </c>
      <c r="J75" s="10"/>
      <c r="K75" s="10"/>
    </row>
    <row r="76" spans="1:11" x14ac:dyDescent="0.2">
      <c r="A76" s="4" t="s">
        <v>82</v>
      </c>
      <c r="B76" s="10"/>
      <c r="C76" s="6">
        <f t="shared" si="12"/>
        <v>0</v>
      </c>
      <c r="D76" s="6">
        <f t="shared" si="13"/>
        <v>0</v>
      </c>
      <c r="E76" s="6">
        <f>IF(PĀRBAUDE!$D$3="NĒ",ROUND(D76*(1+I76),2),0)</f>
        <v>0</v>
      </c>
      <c r="F76" s="9">
        <f>IF(PĀRBAUDE!$D$3="NĒ",E76,D76)/IF(PĀRBAUDE!$D$3="NĒ",$E$97,$D$97)</f>
        <v>0</v>
      </c>
      <c r="G76" s="6">
        <f>IF(PĀRBAUDE!$D$3="NĒ",C76-E76,C76-D76)</f>
        <v>0</v>
      </c>
      <c r="H76" s="21"/>
      <c r="I76" s="16">
        <v>0.21</v>
      </c>
      <c r="J76" s="10"/>
      <c r="K76" s="10"/>
    </row>
    <row r="77" spans="1:11" x14ac:dyDescent="0.2">
      <c r="A77" s="4" t="s">
        <v>83</v>
      </c>
      <c r="B77" s="10"/>
      <c r="C77" s="6">
        <f t="shared" si="12"/>
        <v>0</v>
      </c>
      <c r="D77" s="6">
        <f t="shared" si="13"/>
        <v>0</v>
      </c>
      <c r="E77" s="6">
        <f>IF(PĀRBAUDE!$D$3="NĒ",ROUND(D77*(1+I77),2),0)</f>
        <v>0</v>
      </c>
      <c r="F77" s="9">
        <f>IF(PĀRBAUDE!$D$3="NĒ",E77,D77)/IF(PĀRBAUDE!$D$3="NĒ",$E$97,$D$97)</f>
        <v>0</v>
      </c>
      <c r="G77" s="6">
        <f>IF(PĀRBAUDE!$D$3="NĒ",C77-E77,C77-D77)</f>
        <v>0</v>
      </c>
      <c r="H77" s="21"/>
      <c r="I77" s="16">
        <v>0.21</v>
      </c>
      <c r="J77" s="10"/>
      <c r="K77" s="10"/>
    </row>
    <row r="78" spans="1:11" x14ac:dyDescent="0.2">
      <c r="A78" s="4" t="s">
        <v>84</v>
      </c>
      <c r="B78" s="10"/>
      <c r="C78" s="6">
        <f t="shared" si="12"/>
        <v>0</v>
      </c>
      <c r="D78" s="6">
        <f t="shared" si="13"/>
        <v>0</v>
      </c>
      <c r="E78" s="6">
        <f>IF(PĀRBAUDE!$D$3="NĒ",ROUND(D78*(1+I78),2),0)</f>
        <v>0</v>
      </c>
      <c r="F78" s="9">
        <f>IF(PĀRBAUDE!$D$3="NĒ",E78,D78)/IF(PĀRBAUDE!$D$3="NĒ",$E$97,$D$97)</f>
        <v>0</v>
      </c>
      <c r="G78" s="6">
        <f>IF(PĀRBAUDE!$D$3="NĒ",C78-E78,C78-D78)</f>
        <v>0</v>
      </c>
      <c r="H78" s="21"/>
      <c r="I78" s="16">
        <v>0.21</v>
      </c>
      <c r="J78" s="10"/>
      <c r="K78" s="10"/>
    </row>
    <row r="79" spans="1:11" x14ac:dyDescent="0.2">
      <c r="A79" s="4" t="s">
        <v>62</v>
      </c>
      <c r="B79" s="10"/>
      <c r="C79" s="6">
        <f t="shared" si="12"/>
        <v>0</v>
      </c>
      <c r="D79" s="6">
        <f t="shared" si="13"/>
        <v>0</v>
      </c>
      <c r="E79" s="6">
        <f>IF(PĀRBAUDE!$D$3="NĒ",ROUND(D79*(1+I79),2),0)</f>
        <v>0</v>
      </c>
      <c r="F79" s="9">
        <f>IF(PĀRBAUDE!$D$3="NĒ",E79,D79)/IF(PĀRBAUDE!$D$3="NĒ",$E$97,$D$97)</f>
        <v>0</v>
      </c>
      <c r="G79" s="6">
        <f>IF(PĀRBAUDE!$D$3="NĒ",C79-E79,C79-D79)</f>
        <v>0</v>
      </c>
      <c r="H79" s="21"/>
      <c r="I79" s="16">
        <v>0.21</v>
      </c>
      <c r="J79" s="10"/>
      <c r="K79" s="10"/>
    </row>
    <row r="80" spans="1:11" x14ac:dyDescent="0.2">
      <c r="A80" s="4" t="s">
        <v>63</v>
      </c>
      <c r="B80" s="10"/>
      <c r="C80" s="6">
        <f t="shared" si="12"/>
        <v>0</v>
      </c>
      <c r="D80" s="6">
        <f t="shared" si="13"/>
        <v>0</v>
      </c>
      <c r="E80" s="6">
        <f>IF(PĀRBAUDE!$D$3="NĒ",ROUND(D80*(1+I80),2),0)</f>
        <v>0</v>
      </c>
      <c r="F80" s="9">
        <f>IF(PĀRBAUDE!$D$3="NĒ",E80,D80)/IF(PĀRBAUDE!$D$3="NĒ",$E$97,$D$97)</f>
        <v>0</v>
      </c>
      <c r="G80" s="6">
        <f>IF(PĀRBAUDE!$D$3="NĒ",C80-E80,C80-D80)</f>
        <v>0</v>
      </c>
      <c r="H80" s="21"/>
      <c r="I80" s="16">
        <v>0.21</v>
      </c>
      <c r="J80" s="10"/>
      <c r="K80" s="10"/>
    </row>
    <row r="81" spans="1:11" x14ac:dyDescent="0.2">
      <c r="A81" s="4" t="s">
        <v>64</v>
      </c>
      <c r="B81" s="10"/>
      <c r="C81" s="6">
        <f t="shared" si="12"/>
        <v>0</v>
      </c>
      <c r="D81" s="6">
        <f t="shared" si="13"/>
        <v>0</v>
      </c>
      <c r="E81" s="6">
        <f>IF(PĀRBAUDE!$D$3="NĒ",ROUND(D81*(1+I81),2),0)</f>
        <v>0</v>
      </c>
      <c r="F81" s="9">
        <f>IF(PĀRBAUDE!$D$3="NĒ",E81,D81)/IF(PĀRBAUDE!$D$3="NĒ",$E$97,$D$97)</f>
        <v>0</v>
      </c>
      <c r="G81" s="6">
        <f>IF(PĀRBAUDE!$D$3="NĒ",C81-E81,C81-D81)</f>
        <v>0</v>
      </c>
      <c r="H81" s="21"/>
      <c r="I81" s="16">
        <v>0.21</v>
      </c>
      <c r="J81" s="10"/>
      <c r="K81" s="10"/>
    </row>
    <row r="82" spans="1:11" x14ac:dyDescent="0.2">
      <c r="A82" s="4" t="s">
        <v>65</v>
      </c>
      <c r="B82" s="10"/>
      <c r="C82" s="6">
        <f t="shared" si="12"/>
        <v>0</v>
      </c>
      <c r="D82" s="6">
        <f t="shared" si="13"/>
        <v>0</v>
      </c>
      <c r="E82" s="6">
        <f>IF(PĀRBAUDE!$D$3="NĒ",ROUND(D82*(1+I82),2),0)</f>
        <v>0</v>
      </c>
      <c r="F82" s="9">
        <f>IF(PĀRBAUDE!$D$3="NĒ",E82,D82)/IF(PĀRBAUDE!$D$3="NĒ",$E$97,$D$97)</f>
        <v>0</v>
      </c>
      <c r="G82" s="6">
        <f>IF(PĀRBAUDE!$D$3="NĒ",C82-E82,C82-D82)</f>
        <v>0</v>
      </c>
      <c r="H82" s="21"/>
      <c r="I82" s="16">
        <v>0.21</v>
      </c>
      <c r="J82" s="10"/>
      <c r="K82" s="10"/>
    </row>
    <row r="83" spans="1:11" x14ac:dyDescent="0.2">
      <c r="A83" s="2" t="s">
        <v>94</v>
      </c>
      <c r="B83" s="7">
        <f>SUM(B84:B93)</f>
        <v>0</v>
      </c>
      <c r="C83" s="7">
        <f>SUM(C84:C93)</f>
        <v>0</v>
      </c>
      <c r="D83" s="7">
        <f>SUM(D84:D93)</f>
        <v>0</v>
      </c>
      <c r="E83" s="7">
        <f>SUM(E84:E93)</f>
        <v>0</v>
      </c>
      <c r="F83" s="8">
        <f>IF(PĀRBAUDE!$D$3="NĒ",E83,D83)/IF(PĀRBAUDE!$D$3="NĒ",$E$97,$D$97)</f>
        <v>0</v>
      </c>
      <c r="G83" s="7">
        <f>SUM(G84:G93)</f>
        <v>0</v>
      </c>
      <c r="H83" s="22"/>
    </row>
    <row r="84" spans="1:11" x14ac:dyDescent="0.2">
      <c r="A84" s="4" t="s">
        <v>114</v>
      </c>
      <c r="B84" s="10"/>
      <c r="C84" s="6">
        <f t="shared" ref="C84:C94" si="14">ROUND(B84*(1+I84),2)</f>
        <v>0</v>
      </c>
      <c r="D84" s="6">
        <f t="shared" ref="D84:D93" si="15">B84-J84-K84</f>
        <v>0</v>
      </c>
      <c r="E84" s="6">
        <f>IF(PĀRBAUDE!$D$3="NĒ",ROUND(D84*(1+I84),2),0)</f>
        <v>0</v>
      </c>
      <c r="F84" s="9">
        <f>IF(PĀRBAUDE!$D$3="NĒ",E84,D84)/IF(PĀRBAUDE!$D$3="NĒ",$E$97,$D$97)</f>
        <v>0</v>
      </c>
      <c r="G84" s="6">
        <f>IF(PĀRBAUDE!$D$3="NĒ",C84-E84,C84-D84)</f>
        <v>0</v>
      </c>
      <c r="H84" s="21"/>
      <c r="I84" s="16">
        <v>0.21</v>
      </c>
      <c r="J84" s="10"/>
      <c r="K84" s="10"/>
    </row>
    <row r="85" spans="1:11" x14ac:dyDescent="0.2">
      <c r="A85" s="4" t="s">
        <v>66</v>
      </c>
      <c r="B85" s="10"/>
      <c r="C85" s="6">
        <f t="shared" si="14"/>
        <v>0</v>
      </c>
      <c r="D85" s="6">
        <f t="shared" si="15"/>
        <v>0</v>
      </c>
      <c r="E85" s="6">
        <f>IF(PĀRBAUDE!$D$3="NĒ",ROUND(D85*(1+I85),2),0)</f>
        <v>0</v>
      </c>
      <c r="F85" s="9">
        <f>IF(PĀRBAUDE!$D$3="NĒ",E85,D85)/IF(PĀRBAUDE!$D$3="NĒ",$E$97,$D$97)</f>
        <v>0</v>
      </c>
      <c r="G85" s="6">
        <f>IF(PĀRBAUDE!$D$3="NĒ",C85-E85,C85-D85)</f>
        <v>0</v>
      </c>
      <c r="H85" s="21"/>
      <c r="I85" s="16">
        <v>0.21</v>
      </c>
      <c r="J85" s="10"/>
      <c r="K85" s="10"/>
    </row>
    <row r="86" spans="1:11" x14ac:dyDescent="0.2">
      <c r="A86" s="4" t="s">
        <v>76</v>
      </c>
      <c r="B86" s="10"/>
      <c r="C86" s="6">
        <f t="shared" si="14"/>
        <v>0</v>
      </c>
      <c r="D86" s="6">
        <f t="shared" si="15"/>
        <v>0</v>
      </c>
      <c r="E86" s="6">
        <f>IF(PĀRBAUDE!$D$3="NĒ",ROUND(D86*(1+I86),2),0)</f>
        <v>0</v>
      </c>
      <c r="F86" s="9">
        <f>IF(PĀRBAUDE!$D$3="NĒ",E86,D86)/IF(PĀRBAUDE!$D$3="NĒ",$E$97,$D$97)</f>
        <v>0</v>
      </c>
      <c r="G86" s="6">
        <f>IF(PĀRBAUDE!$D$3="NĒ",C86-E86,C86-D86)</f>
        <v>0</v>
      </c>
      <c r="H86" s="21"/>
      <c r="I86" s="16">
        <v>0.21</v>
      </c>
      <c r="J86" s="10"/>
      <c r="K86" s="10"/>
    </row>
    <row r="87" spans="1:11" x14ac:dyDescent="0.2">
      <c r="A87" s="4" t="s">
        <v>77</v>
      </c>
      <c r="B87" s="10"/>
      <c r="C87" s="6">
        <f t="shared" si="14"/>
        <v>0</v>
      </c>
      <c r="D87" s="6">
        <f t="shared" si="15"/>
        <v>0</v>
      </c>
      <c r="E87" s="6">
        <f>IF(PĀRBAUDE!$D$3="NĒ",ROUND(D87*(1+I87),2),0)</f>
        <v>0</v>
      </c>
      <c r="F87" s="9">
        <f>IF(PĀRBAUDE!$D$3="NĒ",E87,D87)/IF(PĀRBAUDE!$D$3="NĒ",$E$97,$D$97)</f>
        <v>0</v>
      </c>
      <c r="G87" s="6">
        <f>IF(PĀRBAUDE!$D$3="NĒ",C87-E87,C87-D87)</f>
        <v>0</v>
      </c>
      <c r="H87" s="21"/>
      <c r="I87" s="16">
        <v>0.21</v>
      </c>
      <c r="J87" s="10"/>
      <c r="K87" s="10"/>
    </row>
    <row r="88" spans="1:11" x14ac:dyDescent="0.2">
      <c r="A88" s="4" t="s">
        <v>78</v>
      </c>
      <c r="B88" s="10"/>
      <c r="C88" s="6">
        <f t="shared" si="14"/>
        <v>0</v>
      </c>
      <c r="D88" s="6">
        <f t="shared" si="15"/>
        <v>0</v>
      </c>
      <c r="E88" s="6">
        <f>IF(PĀRBAUDE!$D$3="NĒ",ROUND(D88*(1+I88),2),0)</f>
        <v>0</v>
      </c>
      <c r="F88" s="9">
        <f>IF(PĀRBAUDE!$D$3="NĒ",E88,D88)/IF(PĀRBAUDE!$D$3="NĒ",$E$97,$D$97)</f>
        <v>0</v>
      </c>
      <c r="G88" s="6">
        <f>IF(PĀRBAUDE!$D$3="NĒ",C88-E88,C88-D88)</f>
        <v>0</v>
      </c>
      <c r="H88" s="21"/>
      <c r="I88" s="16">
        <v>0.21</v>
      </c>
      <c r="J88" s="10"/>
      <c r="K88" s="10"/>
    </row>
    <row r="89" spans="1:11" x14ac:dyDescent="0.2">
      <c r="A89" s="4" t="s">
        <v>79</v>
      </c>
      <c r="B89" s="10"/>
      <c r="C89" s="6">
        <f t="shared" si="14"/>
        <v>0</v>
      </c>
      <c r="D89" s="6">
        <f t="shared" si="15"/>
        <v>0</v>
      </c>
      <c r="E89" s="6">
        <f>IF(PĀRBAUDE!$D$3="NĒ",ROUND(D89*(1+I89),2),0)</f>
        <v>0</v>
      </c>
      <c r="F89" s="9">
        <f>IF(PĀRBAUDE!$D$3="NĒ",E89,D89)/IF(PĀRBAUDE!$D$3="NĒ",$E$97,$D$97)</f>
        <v>0</v>
      </c>
      <c r="G89" s="6">
        <f>IF(PĀRBAUDE!$D$3="NĒ",C89-E89,C89-D89)</f>
        <v>0</v>
      </c>
      <c r="H89" s="21"/>
      <c r="I89" s="16">
        <v>0.21</v>
      </c>
      <c r="J89" s="10"/>
      <c r="K89" s="10"/>
    </row>
    <row r="90" spans="1:11" x14ac:dyDescent="0.2">
      <c r="A90" s="4" t="s">
        <v>80</v>
      </c>
      <c r="B90" s="10"/>
      <c r="C90" s="6">
        <f t="shared" si="14"/>
        <v>0</v>
      </c>
      <c r="D90" s="6">
        <f t="shared" si="15"/>
        <v>0</v>
      </c>
      <c r="E90" s="6">
        <f>IF(PĀRBAUDE!$D$3="NĒ",ROUND(D90*(1+I90),2),0)</f>
        <v>0</v>
      </c>
      <c r="F90" s="9">
        <f>IF(PĀRBAUDE!$D$3="NĒ",E90,D90)/IF(PĀRBAUDE!$D$3="NĒ",$E$97,$D$97)</f>
        <v>0</v>
      </c>
      <c r="G90" s="6">
        <f>IF(PĀRBAUDE!$D$3="NĒ",C90-E90,C90-D90)</f>
        <v>0</v>
      </c>
      <c r="H90" s="21"/>
      <c r="I90" s="16">
        <v>0.21</v>
      </c>
      <c r="J90" s="10"/>
      <c r="K90" s="10"/>
    </row>
    <row r="91" spans="1:11" x14ac:dyDescent="0.2">
      <c r="A91" s="4" t="s">
        <v>67</v>
      </c>
      <c r="B91" s="10"/>
      <c r="C91" s="6">
        <f t="shared" si="14"/>
        <v>0</v>
      </c>
      <c r="D91" s="6">
        <f t="shared" si="15"/>
        <v>0</v>
      </c>
      <c r="E91" s="6">
        <f>IF(PĀRBAUDE!$D$3="NĒ",ROUND(D91*(1+I91),2),0)</f>
        <v>0</v>
      </c>
      <c r="F91" s="9">
        <f>IF(PĀRBAUDE!$D$3="NĒ",E91,D91)/IF(PĀRBAUDE!$D$3="NĒ",$E$97,$D$97)</f>
        <v>0</v>
      </c>
      <c r="G91" s="6">
        <f>IF(PĀRBAUDE!$D$3="NĒ",C91-E91,C91-D91)</f>
        <v>0</v>
      </c>
      <c r="H91" s="21"/>
      <c r="I91" s="16">
        <v>0.21</v>
      </c>
      <c r="J91" s="10"/>
      <c r="K91" s="10"/>
    </row>
    <row r="92" spans="1:11" x14ac:dyDescent="0.2">
      <c r="A92" s="4" t="s">
        <v>68</v>
      </c>
      <c r="B92" s="10"/>
      <c r="C92" s="6">
        <f t="shared" si="14"/>
        <v>0</v>
      </c>
      <c r="D92" s="6">
        <f t="shared" si="15"/>
        <v>0</v>
      </c>
      <c r="E92" s="6">
        <f>IF(PĀRBAUDE!$D$3="NĒ",ROUND(D92*(1+I92),2),0)</f>
        <v>0</v>
      </c>
      <c r="F92" s="9">
        <f>IF(PĀRBAUDE!$D$3="NĒ",E92,D92)/IF(PĀRBAUDE!$D$3="NĒ",$E$97,$D$97)</f>
        <v>0</v>
      </c>
      <c r="G92" s="6">
        <f>IF(PĀRBAUDE!$D$3="NĒ",C92-E92,C92-D92)</f>
        <v>0</v>
      </c>
      <c r="H92" s="21"/>
      <c r="I92" s="16">
        <v>0.21</v>
      </c>
      <c r="J92" s="10"/>
      <c r="K92" s="10"/>
    </row>
    <row r="93" spans="1:11" x14ac:dyDescent="0.2">
      <c r="A93" s="4" t="s">
        <v>69</v>
      </c>
      <c r="B93" s="10"/>
      <c r="C93" s="6">
        <f t="shared" si="14"/>
        <v>0</v>
      </c>
      <c r="D93" s="6">
        <f t="shared" si="15"/>
        <v>0</v>
      </c>
      <c r="E93" s="6">
        <f>IF(PĀRBAUDE!$D$3="NĒ",ROUND(D93*(1+I93),2),0)</f>
        <v>0</v>
      </c>
      <c r="F93" s="9">
        <f>IF(PĀRBAUDE!$D$3="NĒ",E93,D93)/IF(PĀRBAUDE!$D$3="NĒ",$E$97,$D$97)</f>
        <v>0</v>
      </c>
      <c r="G93" s="6">
        <f>IF(PĀRBAUDE!$D$3="NĒ",C93-E93,C93-D93)</f>
        <v>0</v>
      </c>
      <c r="H93" s="21"/>
      <c r="I93" s="16">
        <v>0.21</v>
      </c>
      <c r="J93" s="10"/>
      <c r="K93" s="10"/>
    </row>
    <row r="94" spans="1:11" x14ac:dyDescent="0.2">
      <c r="A94" s="2" t="s">
        <v>171</v>
      </c>
      <c r="B94" s="10">
        <v>4600</v>
      </c>
      <c r="C94" s="7">
        <f t="shared" si="14"/>
        <v>4600</v>
      </c>
      <c r="D94" s="7">
        <f>B94-J94</f>
        <v>4600</v>
      </c>
      <c r="E94" s="7">
        <f>IF(PĀRBAUDE!$D$3="NĒ",ROUND(D94*(1+I94),2),0)</f>
        <v>4600</v>
      </c>
      <c r="F94" s="8">
        <f>IF(PĀRBAUDE!$D$3="NĒ",E94,D94)/IF(PĀRBAUDE!$D$3="NĒ",$E$97,$D$97)</f>
        <v>2.3917039070563063E-2</v>
      </c>
      <c r="G94" s="7">
        <f>IF(PĀRBAUDE!$D$3="NĒ",C94-E94,C94-D94)</f>
        <v>0</v>
      </c>
      <c r="H94" s="21"/>
      <c r="I94" s="16"/>
      <c r="J94" s="10"/>
    </row>
    <row r="95" spans="1:11" x14ac:dyDescent="0.2">
      <c r="A95" s="15" t="s">
        <v>89</v>
      </c>
      <c r="B95" s="7">
        <f t="shared" ref="B95:G95" si="16">B94+B83+B72+B61+B50+B39+B28+B17+B6</f>
        <v>163200</v>
      </c>
      <c r="C95" s="7">
        <f t="shared" si="16"/>
        <v>196506</v>
      </c>
      <c r="D95" s="7">
        <f t="shared" si="16"/>
        <v>159750</v>
      </c>
      <c r="E95" s="7">
        <f t="shared" si="16"/>
        <v>192331.5</v>
      </c>
      <c r="F95" s="8">
        <f t="shared" si="16"/>
        <v>1</v>
      </c>
      <c r="G95" s="7">
        <f t="shared" si="16"/>
        <v>4174.5</v>
      </c>
    </row>
    <row r="96" spans="1:11" ht="25.5" x14ac:dyDescent="0.2">
      <c r="A96" s="28" t="s">
        <v>98</v>
      </c>
      <c r="B96" s="26"/>
      <c r="C96" s="26"/>
      <c r="D96" s="26"/>
      <c r="E96" s="26"/>
      <c r="F96" s="27"/>
      <c r="G96" s="26"/>
    </row>
    <row r="97" spans="1:7" x14ac:dyDescent="0.2">
      <c r="A97" s="96" t="s">
        <v>4</v>
      </c>
      <c r="B97" s="97">
        <f t="shared" ref="B97:G97" si="17">B95</f>
        <v>163200</v>
      </c>
      <c r="C97" s="97">
        <f t="shared" si="17"/>
        <v>196506</v>
      </c>
      <c r="D97" s="97">
        <f t="shared" si="17"/>
        <v>159750</v>
      </c>
      <c r="E97" s="97">
        <f t="shared" si="17"/>
        <v>192331.5</v>
      </c>
      <c r="F97" s="98">
        <f t="shared" si="17"/>
        <v>1</v>
      </c>
      <c r="G97" s="97">
        <f t="shared" si="17"/>
        <v>4174.5</v>
      </c>
    </row>
    <row r="100" spans="1:7" hidden="1" x14ac:dyDescent="0.2"/>
    <row r="101" spans="1:7" hidden="1" x14ac:dyDescent="0.2"/>
    <row r="102" spans="1:7" hidden="1" x14ac:dyDescent="0.2"/>
    <row r="103" spans="1:7" hidden="1" x14ac:dyDescent="0.2"/>
    <row r="104" spans="1:7" hidden="1" x14ac:dyDescent="0.2"/>
    <row r="105" spans="1:7" hidden="1" x14ac:dyDescent="0.2"/>
    <row r="106" spans="1:7" hidden="1" x14ac:dyDescent="0.2"/>
    <row r="107" spans="1:7" hidden="1" x14ac:dyDescent="0.2"/>
    <row r="108" spans="1:7" hidden="1" x14ac:dyDescent="0.2"/>
    <row r="109" spans="1:7" hidden="1" x14ac:dyDescent="0.2"/>
    <row r="110" spans="1:7" hidden="1" x14ac:dyDescent="0.2"/>
    <row r="111" spans="1:7" hidden="1" x14ac:dyDescent="0.2"/>
    <row r="112" spans="1:7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</sheetData>
  <mergeCells count="9">
    <mergeCell ref="J2:J4"/>
    <mergeCell ref="K2:K4"/>
    <mergeCell ref="B2:B4"/>
    <mergeCell ref="I2:I4"/>
    <mergeCell ref="A2:A4"/>
    <mergeCell ref="D3:F3"/>
    <mergeCell ref="G3:G4"/>
    <mergeCell ref="C2:C4"/>
    <mergeCell ref="D2:G2"/>
  </mergeCells>
  <printOptions horizontalCentered="1"/>
  <pageMargins left="0.39370078740157483" right="0.39370078740157483" top="0.78740157480314965" bottom="0.78740157480314965" header="0.39370078740157483" footer="0.19685039370078741"/>
  <pageSetup paperSize="9" scale="97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8278A9FD-0A45-489C-B60F-B2FD770380B7}">
            <xm:f>IF(PĀRBAUDE!$D$3="NĒ",E94/($E$97-E94),D94/($D$97-D94))&gt;0.03</xm:f>
            <x14:dxf>
              <fill>
                <patternFill>
                  <bgColor rgb="FFFF0000"/>
                </patternFill>
              </fill>
            </x14:dxf>
          </x14:cfRule>
          <xm:sqref>F94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</sheetPr>
  <dimension ref="A1:P43"/>
  <sheetViews>
    <sheetView view="pageBreakPreview" zoomScale="160" zoomScaleNormal="130" zoomScaleSheetLayoutView="160" workbookViewId="0">
      <selection activeCell="C4" sqref="C4"/>
    </sheetView>
  </sheetViews>
  <sheetFormatPr defaultColWidth="0" defaultRowHeight="12.75" zeroHeight="1" x14ac:dyDescent="0.2"/>
  <cols>
    <col min="1" max="1" width="10.625" style="1" customWidth="1"/>
    <col min="2" max="2" width="11.375" style="1" customWidth="1"/>
    <col min="3" max="4" width="10.625" style="1" customWidth="1"/>
    <col min="5" max="5" width="10.375" style="1" customWidth="1"/>
    <col min="6" max="6" width="10.625" style="1" customWidth="1"/>
    <col min="7" max="7" width="10.375" style="1" customWidth="1"/>
    <col min="8" max="9" width="9" style="1" customWidth="1"/>
    <col min="10" max="10" width="10.5" style="1" customWidth="1"/>
    <col min="11" max="11" width="1.75" style="1" bestFit="1" customWidth="1"/>
    <col min="12" max="12" width="10.5" style="1" customWidth="1"/>
    <col min="13" max="13" width="1.75" style="1" bestFit="1" customWidth="1"/>
    <col min="14" max="14" width="10.5" style="1" customWidth="1"/>
    <col min="15" max="15" width="1.75" style="1" bestFit="1" customWidth="1"/>
    <col min="16" max="16" width="0" style="1" hidden="1" customWidth="1"/>
    <col min="17" max="16384" width="9" style="1" hidden="1"/>
  </cols>
  <sheetData>
    <row r="1" spans="1:15" x14ac:dyDescent="0.2">
      <c r="A1" s="22" t="s">
        <v>90</v>
      </c>
    </row>
    <row r="2" spans="1:15" ht="25.5" x14ac:dyDescent="0.2">
      <c r="A2" s="13" t="s">
        <v>5</v>
      </c>
      <c r="B2" s="13" t="s">
        <v>74</v>
      </c>
      <c r="C2" s="13" t="s">
        <v>6</v>
      </c>
      <c r="D2" s="121" t="s">
        <v>7</v>
      </c>
      <c r="E2" s="121"/>
      <c r="F2" s="121" t="s">
        <v>8</v>
      </c>
      <c r="G2" s="121"/>
      <c r="J2" s="120"/>
      <c r="L2" s="120"/>
      <c r="M2" s="20"/>
      <c r="N2" s="120"/>
      <c r="O2" s="120"/>
    </row>
    <row r="3" spans="1:15" ht="25.5" x14ac:dyDescent="0.2">
      <c r="A3" s="13" t="s">
        <v>172</v>
      </c>
      <c r="B3" s="13">
        <v>2</v>
      </c>
      <c r="C3" s="13">
        <v>3</v>
      </c>
      <c r="D3" s="13">
        <v>4</v>
      </c>
      <c r="E3" s="13" t="s">
        <v>173</v>
      </c>
      <c r="F3" s="13">
        <v>6</v>
      </c>
      <c r="G3" s="13" t="s">
        <v>174</v>
      </c>
      <c r="J3" s="120"/>
      <c r="L3" s="120"/>
      <c r="M3" s="20"/>
      <c r="N3" s="120"/>
      <c r="O3" s="120"/>
    </row>
    <row r="4" spans="1:15" x14ac:dyDescent="0.2">
      <c r="A4" s="14">
        <f>B4+C4</f>
        <v>196506</v>
      </c>
      <c r="B4" s="14">
        <f>'5.1. tabula'!G95</f>
        <v>4174.5</v>
      </c>
      <c r="C4" s="14">
        <f>IF(PĀRBAUDE!$D$3="NĒ",'5.1. tabula'!E95,'5.1. tabula'!D95)</f>
        <v>192331.5</v>
      </c>
      <c r="D4" s="14">
        <f>ROUND(C4*PĀRBAUDE!$D$4,2)</f>
        <v>134632.04999999999</v>
      </c>
      <c r="E4" s="18">
        <f>D4/C4</f>
        <v>0.7</v>
      </c>
      <c r="F4" s="14">
        <f>C4-D4</f>
        <v>57699.450000000012</v>
      </c>
      <c r="G4" s="18">
        <f>F4/C4</f>
        <v>0.30000000000000004</v>
      </c>
    </row>
    <row r="5" spans="1:15" x14ac:dyDescent="0.2"/>
    <row r="6" spans="1:15" x14ac:dyDescent="0.2"/>
    <row r="12" spans="1:15" hidden="1" x14ac:dyDescent="0.2">
      <c r="A12" s="17"/>
    </row>
    <row r="13" spans="1:15" hidden="1" x14ac:dyDescent="0.2">
      <c r="A13" s="17"/>
    </row>
    <row r="14" spans="1:15" hidden="1" x14ac:dyDescent="0.2">
      <c r="A14" s="17"/>
    </row>
    <row r="15" spans="1:15" hidden="1" x14ac:dyDescent="0.2">
      <c r="A15" s="17"/>
    </row>
    <row r="16" spans="1:15" hidden="1" x14ac:dyDescent="0.2">
      <c r="A16" s="17"/>
    </row>
    <row r="17" spans="1:1" hidden="1" x14ac:dyDescent="0.2">
      <c r="A17" s="17"/>
    </row>
    <row r="18" spans="1:1" hidden="1" x14ac:dyDescent="0.2">
      <c r="A18" s="17"/>
    </row>
    <row r="27" spans="1:1" x14ac:dyDescent="0.2"/>
    <row r="28" spans="1:1" x14ac:dyDescent="0.2"/>
    <row r="29" spans="1:1" x14ac:dyDescent="0.2"/>
    <row r="30" spans="1:1" x14ac:dyDescent="0.2"/>
    <row r="31" spans="1:1" x14ac:dyDescent="0.2"/>
    <row r="32" spans="1:1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</sheetData>
  <mergeCells count="6">
    <mergeCell ref="J2:J3"/>
    <mergeCell ref="O2:O3"/>
    <mergeCell ref="L2:L3"/>
    <mergeCell ref="N2:N3"/>
    <mergeCell ref="D2:E2"/>
    <mergeCell ref="F2:G2"/>
  </mergeCells>
  <printOptions horizontalCentered="1"/>
  <pageMargins left="0.78740157480314965" right="0.78740157480314965" top="0.78740157480314965" bottom="0.78740157480314965" header="0.39370078740157483" footer="0.3937007874015748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PĀRBAUDE</vt:lpstr>
      <vt:lpstr>Apgaismojuma aprēķins</vt:lpstr>
      <vt:lpstr>CO2 aprēķini</vt:lpstr>
      <vt:lpstr>2.14. tabula</vt:lpstr>
      <vt:lpstr>2.17. tabula</vt:lpstr>
      <vt:lpstr>5.1. tabula</vt:lpstr>
      <vt:lpstr>5.2. tabula</vt:lpstr>
      <vt:lpstr>'CO2 aprēķini'!OLE_LINK3</vt:lpstr>
      <vt:lpstr>'5.1. tabula'!Print_Area</vt:lpstr>
      <vt:lpstr>'5.2. tabula'!Print_Area</vt:lpstr>
      <vt:lpstr>'5.1. tabula'!Print_Titles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Gints Kārkliņš</dc:creator>
  <cp:lastModifiedBy>Gints Kārkliņš</cp:lastModifiedBy>
  <cp:lastPrinted>2016-03-01T14:20:19Z</cp:lastPrinted>
  <dcterms:created xsi:type="dcterms:W3CDTF">2013-04-26T16:05:37Z</dcterms:created>
  <dcterms:modified xsi:type="dcterms:W3CDTF">2024-09-24T13:47:08Z</dcterms:modified>
</cp:coreProperties>
</file>