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GRAMMAS_EKII\7_Apgaismojums\"/>
    </mc:Choice>
  </mc:AlternateContent>
  <xr:revisionPtr revIDLastSave="0" documentId="13_ncr:1_{0561BA8B-C31E-4011-89E4-49388D2C056D}" xr6:coauthVersionLast="47" xr6:coauthVersionMax="47" xr10:uidLastSave="{00000000-0000-0000-0000-000000000000}"/>
  <bookViews>
    <workbookView xWindow="-28920" yWindow="-120" windowWidth="29040" windowHeight="15720" tabRatio="834" xr2:uid="{00000000-000D-0000-FFFF-FFFF00000000}"/>
  </bookViews>
  <sheets>
    <sheet name="PĀRBAUDE" sheetId="11" r:id="rId1"/>
    <sheet name="Apgaismojuma aprēķins" sheetId="16" r:id="rId2"/>
    <sheet name="2. projekta apraksts" sheetId="14" r:id="rId3"/>
    <sheet name="5.1. tabula" sheetId="1" r:id="rId4"/>
    <sheet name="5.2. tabula" sheetId="3" r:id="rId5"/>
    <sheet name="5.3. tabula" sheetId="13" r:id="rId6"/>
  </sheets>
  <externalReferences>
    <externalReference r:id="rId7"/>
  </externalReferences>
  <definedNames>
    <definedName name="OLE_LINK13" localSheetId="4">'5.2. tabula'!$A$18</definedName>
    <definedName name="_xlnm.Print_Area" localSheetId="3">'5.1. tabula'!$A$1:$H$42</definedName>
    <definedName name="_xlnm.Print_Area" localSheetId="4">'5.2. tabula'!$A$1:$H$7</definedName>
    <definedName name="_xlnm.Print_Titles" localSheetId="3">'5.1. tabula'!$2:$3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3" l="1"/>
  <c r="F5" i="13"/>
  <c r="G5" i="13"/>
  <c r="H5" i="13"/>
  <c r="I5" i="13"/>
  <c r="D7" i="14"/>
  <c r="D6" i="14"/>
  <c r="U227" i="16"/>
  <c r="T227" i="16"/>
  <c r="T4" i="16"/>
  <c r="U4" i="16"/>
  <c r="T5" i="16"/>
  <c r="U5" i="16"/>
  <c r="T6" i="16"/>
  <c r="U6" i="16"/>
  <c r="T7" i="16"/>
  <c r="U7" i="16"/>
  <c r="T8" i="16"/>
  <c r="U8" i="16"/>
  <c r="T9" i="16"/>
  <c r="U9" i="16"/>
  <c r="T10" i="16"/>
  <c r="U10" i="16"/>
  <c r="T11" i="16"/>
  <c r="U11" i="16"/>
  <c r="T12" i="16"/>
  <c r="U12" i="16"/>
  <c r="T13" i="16"/>
  <c r="U13" i="16"/>
  <c r="T14" i="16"/>
  <c r="U14" i="16"/>
  <c r="T15" i="16"/>
  <c r="U15" i="16"/>
  <c r="T16" i="16"/>
  <c r="U16" i="16"/>
  <c r="T17" i="16"/>
  <c r="U17" i="16"/>
  <c r="T18" i="16"/>
  <c r="U18" i="16"/>
  <c r="T19" i="16"/>
  <c r="U19" i="16"/>
  <c r="T20" i="16"/>
  <c r="U20" i="16"/>
  <c r="T21" i="16"/>
  <c r="U21" i="16"/>
  <c r="T22" i="16"/>
  <c r="U22" i="16"/>
  <c r="T23" i="16"/>
  <c r="U23" i="16"/>
  <c r="T24" i="16"/>
  <c r="U24" i="16"/>
  <c r="T25" i="16"/>
  <c r="U25" i="16"/>
  <c r="T26" i="16"/>
  <c r="U26" i="16"/>
  <c r="T27" i="16"/>
  <c r="U27" i="16"/>
  <c r="T28" i="16"/>
  <c r="U28" i="16"/>
  <c r="T29" i="16"/>
  <c r="U29" i="16"/>
  <c r="T30" i="16"/>
  <c r="U30" i="16"/>
  <c r="T31" i="16"/>
  <c r="U31" i="16"/>
  <c r="T32" i="16"/>
  <c r="U32" i="16"/>
  <c r="T33" i="16"/>
  <c r="U33" i="16"/>
  <c r="T34" i="16"/>
  <c r="U34" i="16"/>
  <c r="T35" i="16"/>
  <c r="U35" i="16"/>
  <c r="T36" i="16"/>
  <c r="U36" i="16"/>
  <c r="T37" i="16"/>
  <c r="U37" i="16"/>
  <c r="T38" i="16"/>
  <c r="U38" i="16"/>
  <c r="T39" i="16"/>
  <c r="U39" i="16"/>
  <c r="T40" i="16"/>
  <c r="U40" i="16"/>
  <c r="T41" i="16"/>
  <c r="U41" i="16"/>
  <c r="T42" i="16"/>
  <c r="U42" i="16"/>
  <c r="T43" i="16"/>
  <c r="U43" i="16"/>
  <c r="T44" i="16"/>
  <c r="U44" i="16"/>
  <c r="T45" i="16"/>
  <c r="U45" i="16"/>
  <c r="T46" i="16"/>
  <c r="U46" i="16"/>
  <c r="T47" i="16"/>
  <c r="U47" i="16"/>
  <c r="T48" i="16"/>
  <c r="U48" i="16"/>
  <c r="T49" i="16"/>
  <c r="U49" i="16"/>
  <c r="T50" i="16"/>
  <c r="U50" i="16"/>
  <c r="T51" i="16"/>
  <c r="U51" i="16"/>
  <c r="T52" i="16"/>
  <c r="U52" i="16"/>
  <c r="T53" i="16"/>
  <c r="U53" i="16"/>
  <c r="T54" i="16"/>
  <c r="U54" i="16"/>
  <c r="T55" i="16"/>
  <c r="U55" i="16"/>
  <c r="T56" i="16"/>
  <c r="U56" i="16"/>
  <c r="T57" i="16"/>
  <c r="U57" i="16"/>
  <c r="T58" i="16"/>
  <c r="U58" i="16"/>
  <c r="T59" i="16"/>
  <c r="U59" i="16"/>
  <c r="T60" i="16"/>
  <c r="U60" i="16"/>
  <c r="T61" i="16"/>
  <c r="U61" i="16"/>
  <c r="T62" i="16"/>
  <c r="U62" i="16"/>
  <c r="T63" i="16"/>
  <c r="U63" i="16"/>
  <c r="T64" i="16"/>
  <c r="U64" i="16"/>
  <c r="T65" i="16"/>
  <c r="U65" i="16"/>
  <c r="T66" i="16"/>
  <c r="U66" i="16"/>
  <c r="T67" i="16"/>
  <c r="U67" i="16"/>
  <c r="T68" i="16"/>
  <c r="U68" i="16"/>
  <c r="T69" i="16"/>
  <c r="U69" i="16"/>
  <c r="T70" i="16"/>
  <c r="U70" i="16"/>
  <c r="T71" i="16"/>
  <c r="U71" i="16"/>
  <c r="T72" i="16"/>
  <c r="U72" i="16"/>
  <c r="T73" i="16"/>
  <c r="U73" i="16"/>
  <c r="T74" i="16"/>
  <c r="U74" i="16"/>
  <c r="T75" i="16"/>
  <c r="U75" i="16"/>
  <c r="T76" i="16"/>
  <c r="U76" i="16"/>
  <c r="T77" i="16"/>
  <c r="U77" i="16"/>
  <c r="T78" i="16"/>
  <c r="U78" i="16"/>
  <c r="T79" i="16"/>
  <c r="U79" i="16"/>
  <c r="T80" i="16"/>
  <c r="U80" i="16"/>
  <c r="T81" i="16"/>
  <c r="U81" i="16"/>
  <c r="T82" i="16"/>
  <c r="U82" i="16"/>
  <c r="T83" i="16"/>
  <c r="U83" i="16"/>
  <c r="T84" i="16"/>
  <c r="U84" i="16"/>
  <c r="T85" i="16"/>
  <c r="U85" i="16"/>
  <c r="T86" i="16"/>
  <c r="U86" i="16"/>
  <c r="T87" i="16"/>
  <c r="U87" i="16"/>
  <c r="T88" i="16"/>
  <c r="U88" i="16"/>
  <c r="T89" i="16"/>
  <c r="U89" i="16"/>
  <c r="T90" i="16"/>
  <c r="U90" i="16"/>
  <c r="T91" i="16"/>
  <c r="U91" i="16"/>
  <c r="T92" i="16"/>
  <c r="U92" i="16"/>
  <c r="T93" i="16"/>
  <c r="U93" i="16"/>
  <c r="T94" i="16"/>
  <c r="U94" i="16"/>
  <c r="T95" i="16"/>
  <c r="U95" i="16"/>
  <c r="T96" i="16"/>
  <c r="U96" i="16"/>
  <c r="T97" i="16"/>
  <c r="U97" i="16"/>
  <c r="T98" i="16"/>
  <c r="U98" i="16"/>
  <c r="T99" i="16"/>
  <c r="U99" i="16"/>
  <c r="T100" i="16"/>
  <c r="U100" i="16"/>
  <c r="T101" i="16"/>
  <c r="U101" i="16"/>
  <c r="T102" i="16"/>
  <c r="U102" i="16"/>
  <c r="T103" i="16"/>
  <c r="U103" i="16"/>
  <c r="T104" i="16"/>
  <c r="U104" i="16"/>
  <c r="T105" i="16"/>
  <c r="U105" i="16"/>
  <c r="T106" i="16"/>
  <c r="U106" i="16"/>
  <c r="T107" i="16"/>
  <c r="U107" i="16"/>
  <c r="T108" i="16"/>
  <c r="U108" i="16"/>
  <c r="T109" i="16"/>
  <c r="U109" i="16"/>
  <c r="T110" i="16"/>
  <c r="U110" i="16"/>
  <c r="T111" i="16"/>
  <c r="U111" i="16"/>
  <c r="T112" i="16"/>
  <c r="U112" i="16"/>
  <c r="T113" i="16"/>
  <c r="U113" i="16"/>
  <c r="T114" i="16"/>
  <c r="U114" i="16"/>
  <c r="T115" i="16"/>
  <c r="U115" i="16"/>
  <c r="T116" i="16"/>
  <c r="U116" i="16"/>
  <c r="T117" i="16"/>
  <c r="U117" i="16"/>
  <c r="T118" i="16"/>
  <c r="U118" i="16"/>
  <c r="T119" i="16"/>
  <c r="U119" i="16"/>
  <c r="T120" i="16"/>
  <c r="U120" i="16"/>
  <c r="T121" i="16"/>
  <c r="U121" i="16"/>
  <c r="T122" i="16"/>
  <c r="U122" i="16"/>
  <c r="T123" i="16"/>
  <c r="U123" i="16"/>
  <c r="T124" i="16"/>
  <c r="U124" i="16"/>
  <c r="T125" i="16"/>
  <c r="U125" i="16"/>
  <c r="T126" i="16"/>
  <c r="U126" i="16"/>
  <c r="T127" i="16"/>
  <c r="U127" i="16"/>
  <c r="T128" i="16"/>
  <c r="U128" i="16"/>
  <c r="T129" i="16"/>
  <c r="U129" i="16"/>
  <c r="T130" i="16"/>
  <c r="U130" i="16"/>
  <c r="T131" i="16"/>
  <c r="U131" i="16"/>
  <c r="T132" i="16"/>
  <c r="U132" i="16"/>
  <c r="T133" i="16"/>
  <c r="U133" i="16"/>
  <c r="T134" i="16"/>
  <c r="U134" i="16"/>
  <c r="T135" i="16"/>
  <c r="U135" i="16"/>
  <c r="T136" i="16"/>
  <c r="U136" i="16"/>
  <c r="T137" i="16"/>
  <c r="U137" i="16"/>
  <c r="T138" i="16"/>
  <c r="U138" i="16"/>
  <c r="T139" i="16"/>
  <c r="U139" i="16"/>
  <c r="T140" i="16"/>
  <c r="U140" i="16"/>
  <c r="T141" i="16"/>
  <c r="U141" i="16"/>
  <c r="T142" i="16"/>
  <c r="U142" i="16"/>
  <c r="T143" i="16"/>
  <c r="U143" i="16"/>
  <c r="T144" i="16"/>
  <c r="U144" i="16"/>
  <c r="T145" i="16"/>
  <c r="U145" i="16"/>
  <c r="T146" i="16"/>
  <c r="U146" i="16"/>
  <c r="T147" i="16"/>
  <c r="U147" i="16"/>
  <c r="T148" i="16"/>
  <c r="U148" i="16"/>
  <c r="T149" i="16"/>
  <c r="U149" i="16"/>
  <c r="T150" i="16"/>
  <c r="U150" i="16"/>
  <c r="T151" i="16"/>
  <c r="U151" i="16"/>
  <c r="T152" i="16"/>
  <c r="U152" i="16"/>
  <c r="T153" i="16"/>
  <c r="U153" i="16"/>
  <c r="T154" i="16"/>
  <c r="U154" i="16"/>
  <c r="T155" i="16"/>
  <c r="U155" i="16"/>
  <c r="T156" i="16"/>
  <c r="U156" i="16"/>
  <c r="T157" i="16"/>
  <c r="U157" i="16"/>
  <c r="T158" i="16"/>
  <c r="U158" i="16"/>
  <c r="T159" i="16"/>
  <c r="U159" i="16"/>
  <c r="T160" i="16"/>
  <c r="U160" i="16"/>
  <c r="T161" i="16"/>
  <c r="U161" i="16"/>
  <c r="T162" i="16"/>
  <c r="U162" i="16"/>
  <c r="T163" i="16"/>
  <c r="U163" i="16"/>
  <c r="T164" i="16"/>
  <c r="U164" i="16"/>
  <c r="T165" i="16"/>
  <c r="U165" i="16"/>
  <c r="T166" i="16"/>
  <c r="U166" i="16"/>
  <c r="T167" i="16"/>
  <c r="U167" i="16"/>
  <c r="T168" i="16"/>
  <c r="U168" i="16"/>
  <c r="T169" i="16"/>
  <c r="U169" i="16"/>
  <c r="T170" i="16"/>
  <c r="U170" i="16"/>
  <c r="T171" i="16"/>
  <c r="U171" i="16"/>
  <c r="T172" i="16"/>
  <c r="U172" i="16"/>
  <c r="T173" i="16"/>
  <c r="U173" i="16"/>
  <c r="T174" i="16"/>
  <c r="U174" i="16"/>
  <c r="T175" i="16"/>
  <c r="U175" i="16"/>
  <c r="T176" i="16"/>
  <c r="U176" i="16"/>
  <c r="T177" i="16"/>
  <c r="U177" i="16"/>
  <c r="T178" i="16"/>
  <c r="U178" i="16"/>
  <c r="T179" i="16"/>
  <c r="U179" i="16"/>
  <c r="T180" i="16"/>
  <c r="U180" i="16"/>
  <c r="T181" i="16"/>
  <c r="U181" i="16"/>
  <c r="T182" i="16"/>
  <c r="U182" i="16"/>
  <c r="T183" i="16"/>
  <c r="U183" i="16"/>
  <c r="T184" i="16"/>
  <c r="U184" i="16"/>
  <c r="T185" i="16"/>
  <c r="U185" i="16"/>
  <c r="T186" i="16"/>
  <c r="U186" i="16"/>
  <c r="T187" i="16"/>
  <c r="U187" i="16"/>
  <c r="T188" i="16"/>
  <c r="U188" i="16"/>
  <c r="T189" i="16"/>
  <c r="U189" i="16"/>
  <c r="T190" i="16"/>
  <c r="U190" i="16"/>
  <c r="T191" i="16"/>
  <c r="U191" i="16"/>
  <c r="T192" i="16"/>
  <c r="U192" i="16"/>
  <c r="T193" i="16"/>
  <c r="U193" i="16"/>
  <c r="T194" i="16"/>
  <c r="U194" i="16"/>
  <c r="T195" i="16"/>
  <c r="U195" i="16"/>
  <c r="T196" i="16"/>
  <c r="U196" i="16"/>
  <c r="T197" i="16"/>
  <c r="U197" i="16"/>
  <c r="T198" i="16"/>
  <c r="U198" i="16"/>
  <c r="T199" i="16"/>
  <c r="U199" i="16"/>
  <c r="T200" i="16"/>
  <c r="U200" i="16"/>
  <c r="T201" i="16"/>
  <c r="U201" i="16"/>
  <c r="T202" i="16"/>
  <c r="U202" i="16"/>
  <c r="T203" i="16"/>
  <c r="U203" i="16"/>
  <c r="T204" i="16"/>
  <c r="U204" i="16"/>
  <c r="T205" i="16"/>
  <c r="U205" i="16"/>
  <c r="T206" i="16"/>
  <c r="U206" i="16"/>
  <c r="T207" i="16"/>
  <c r="U207" i="16"/>
  <c r="T208" i="16"/>
  <c r="U208" i="16"/>
  <c r="T209" i="16"/>
  <c r="U209" i="16"/>
  <c r="T210" i="16"/>
  <c r="U210" i="16"/>
  <c r="T211" i="16"/>
  <c r="U211" i="16"/>
  <c r="T212" i="16"/>
  <c r="U212" i="16"/>
  <c r="T213" i="16"/>
  <c r="U213" i="16"/>
  <c r="T214" i="16"/>
  <c r="U214" i="16"/>
  <c r="T215" i="16"/>
  <c r="U215" i="16"/>
  <c r="T216" i="16"/>
  <c r="U216" i="16"/>
  <c r="T217" i="16"/>
  <c r="U217" i="16"/>
  <c r="T218" i="16"/>
  <c r="U218" i="16"/>
  <c r="T219" i="16"/>
  <c r="U219" i="16"/>
  <c r="T220" i="16"/>
  <c r="U220" i="16"/>
  <c r="T221" i="16"/>
  <c r="U221" i="16"/>
  <c r="T222" i="16"/>
  <c r="U222" i="16"/>
  <c r="T223" i="16"/>
  <c r="U223" i="16"/>
  <c r="T224" i="16"/>
  <c r="U224" i="16"/>
  <c r="T225" i="16"/>
  <c r="U225" i="16"/>
  <c r="T226" i="16"/>
  <c r="U226" i="16"/>
  <c r="U3" i="16"/>
  <c r="T3" i="16"/>
  <c r="P226" i="16"/>
  <c r="P225" i="16"/>
  <c r="P224" i="16"/>
  <c r="P223" i="16"/>
  <c r="P222" i="16"/>
  <c r="P221" i="16"/>
  <c r="P220" i="16"/>
  <c r="P219" i="16"/>
  <c r="P218" i="16"/>
  <c r="P217" i="16"/>
  <c r="P216" i="16"/>
  <c r="P215" i="16"/>
  <c r="P214" i="16"/>
  <c r="P213" i="16"/>
  <c r="P212" i="16"/>
  <c r="P211" i="16"/>
  <c r="P210" i="16"/>
  <c r="P209" i="16"/>
  <c r="P208" i="16"/>
  <c r="P207" i="16"/>
  <c r="P206" i="16"/>
  <c r="P205" i="16"/>
  <c r="P204" i="16"/>
  <c r="P203" i="16"/>
  <c r="P202" i="16"/>
  <c r="P201" i="16"/>
  <c r="P200" i="16"/>
  <c r="P199" i="16"/>
  <c r="P198" i="16"/>
  <c r="P197" i="16"/>
  <c r="P196" i="16"/>
  <c r="P195" i="16"/>
  <c r="P194" i="16"/>
  <c r="P193" i="16"/>
  <c r="P192" i="16"/>
  <c r="P191" i="16"/>
  <c r="P190" i="16"/>
  <c r="P189" i="16"/>
  <c r="P188" i="16"/>
  <c r="P187" i="16"/>
  <c r="P186" i="16"/>
  <c r="P185" i="16"/>
  <c r="P184" i="16"/>
  <c r="P183" i="16"/>
  <c r="P182" i="16"/>
  <c r="P181" i="16"/>
  <c r="P180" i="16"/>
  <c r="P179" i="16"/>
  <c r="P178" i="16"/>
  <c r="P177" i="16"/>
  <c r="P176" i="16"/>
  <c r="P175" i="16"/>
  <c r="P174" i="16"/>
  <c r="P173" i="16"/>
  <c r="P172" i="16"/>
  <c r="P171" i="16"/>
  <c r="P170" i="16"/>
  <c r="P169" i="16"/>
  <c r="P168" i="16"/>
  <c r="P167" i="16"/>
  <c r="P166" i="16"/>
  <c r="P165" i="16"/>
  <c r="P164" i="16"/>
  <c r="P163" i="16"/>
  <c r="P162" i="16"/>
  <c r="P161" i="16"/>
  <c r="P160" i="16"/>
  <c r="P159" i="16"/>
  <c r="P158" i="16"/>
  <c r="P157" i="16"/>
  <c r="P156" i="16"/>
  <c r="P155" i="16"/>
  <c r="P154" i="16"/>
  <c r="P153" i="16"/>
  <c r="P152" i="16"/>
  <c r="P151" i="16"/>
  <c r="P150" i="16"/>
  <c r="P149" i="16"/>
  <c r="P148" i="16"/>
  <c r="P147" i="16"/>
  <c r="P146" i="16"/>
  <c r="P145" i="16"/>
  <c r="P144" i="16"/>
  <c r="P143" i="16"/>
  <c r="P142" i="16"/>
  <c r="P141" i="16"/>
  <c r="P140" i="16"/>
  <c r="P139" i="16"/>
  <c r="P138" i="16"/>
  <c r="P137" i="16"/>
  <c r="P136" i="16"/>
  <c r="P135" i="16"/>
  <c r="P134" i="16"/>
  <c r="P133" i="16"/>
  <c r="P132" i="16"/>
  <c r="P131" i="16"/>
  <c r="P130" i="16"/>
  <c r="P129" i="16"/>
  <c r="P128" i="16"/>
  <c r="P127" i="16"/>
  <c r="P126" i="16"/>
  <c r="P125" i="16"/>
  <c r="P124" i="16"/>
  <c r="P123" i="16"/>
  <c r="P122" i="16"/>
  <c r="P121" i="16"/>
  <c r="P120" i="16"/>
  <c r="P119" i="16"/>
  <c r="P118" i="16"/>
  <c r="P117" i="16"/>
  <c r="P116" i="16"/>
  <c r="P115" i="16"/>
  <c r="P114" i="16"/>
  <c r="P113" i="16"/>
  <c r="P112" i="16"/>
  <c r="P111" i="16"/>
  <c r="P110" i="16"/>
  <c r="P109" i="16"/>
  <c r="P108" i="16"/>
  <c r="P107" i="16"/>
  <c r="P106" i="16"/>
  <c r="P105" i="16"/>
  <c r="P104" i="16"/>
  <c r="P103" i="16"/>
  <c r="P102" i="16"/>
  <c r="P101" i="16"/>
  <c r="P100" i="16"/>
  <c r="P99" i="16"/>
  <c r="P98" i="16"/>
  <c r="P97" i="16"/>
  <c r="P96" i="16"/>
  <c r="P95" i="16"/>
  <c r="P94" i="16"/>
  <c r="P93" i="16"/>
  <c r="P92" i="16"/>
  <c r="P91" i="16"/>
  <c r="P90" i="16"/>
  <c r="P89" i="16"/>
  <c r="P88" i="16"/>
  <c r="P87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4" i="16"/>
  <c r="P3" i="16"/>
  <c r="B58" i="14"/>
  <c r="B59" i="14"/>
  <c r="B60" i="14"/>
  <c r="B61" i="14"/>
  <c r="B57" i="14"/>
  <c r="B46" i="14"/>
  <c r="B47" i="14"/>
  <c r="B48" i="14"/>
  <c r="B49" i="14"/>
  <c r="B45" i="14"/>
  <c r="B40" i="14"/>
  <c r="B41" i="14"/>
  <c r="B42" i="14"/>
  <c r="B43" i="14"/>
  <c r="B39" i="14"/>
  <c r="B34" i="14"/>
  <c r="B35" i="14"/>
  <c r="B36" i="14"/>
  <c r="B37" i="14"/>
  <c r="B33" i="14"/>
  <c r="B28" i="14"/>
  <c r="B29" i="14"/>
  <c r="B30" i="14"/>
  <c r="B31" i="14"/>
  <c r="B27" i="14"/>
  <c r="B22" i="14"/>
  <c r="B23" i="14"/>
  <c r="B24" i="14"/>
  <c r="B25" i="14"/>
  <c r="B21" i="14"/>
  <c r="B15" i="14"/>
  <c r="B16" i="14"/>
  <c r="B17" i="14"/>
  <c r="B18" i="14"/>
  <c r="B19" i="14"/>
  <c r="D13" i="14"/>
  <c r="D12" i="14"/>
  <c r="D11" i="14"/>
  <c r="D10" i="14"/>
  <c r="D9" i="14"/>
  <c r="D3" i="14"/>
  <c r="O35" i="1"/>
  <c r="F40" i="1" l="1"/>
  <c r="E40" i="1"/>
  <c r="R40" i="1"/>
  <c r="F37" i="1"/>
  <c r="H37" i="1" s="1"/>
  <c r="E39" i="1"/>
  <c r="E38" i="1"/>
  <c r="E37" i="1"/>
  <c r="E36" i="1"/>
  <c r="E35" i="1"/>
  <c r="E33" i="1"/>
  <c r="E32" i="1"/>
  <c r="E31" i="1"/>
  <c r="E30" i="1"/>
  <c r="E29" i="1"/>
  <c r="E27" i="1"/>
  <c r="E26" i="1"/>
  <c r="E25" i="1"/>
  <c r="E24" i="1"/>
  <c r="E23" i="1"/>
  <c r="E21" i="1"/>
  <c r="E20" i="1"/>
  <c r="E19" i="1"/>
  <c r="E18" i="1"/>
  <c r="E17" i="1"/>
  <c r="F39" i="1"/>
  <c r="P39" i="1" s="1"/>
  <c r="F38" i="1"/>
  <c r="H38" i="1" s="1"/>
  <c r="U38" i="1" s="1"/>
  <c r="F36" i="1"/>
  <c r="P36" i="1" s="1"/>
  <c r="F35" i="1"/>
  <c r="P35" i="1" s="1"/>
  <c r="F33" i="1"/>
  <c r="Q33" i="1" s="1"/>
  <c r="F32" i="1"/>
  <c r="R32" i="1" s="1"/>
  <c r="F31" i="1"/>
  <c r="Q31" i="1" s="1"/>
  <c r="F30" i="1"/>
  <c r="Q30" i="1" s="1"/>
  <c r="F29" i="1"/>
  <c r="H29" i="1" s="1"/>
  <c r="F27" i="1"/>
  <c r="P27" i="1" s="1"/>
  <c r="F26" i="1"/>
  <c r="Q26" i="1" s="1"/>
  <c r="F25" i="1"/>
  <c r="Q25" i="1" s="1"/>
  <c r="F24" i="1"/>
  <c r="Q24" i="1" s="1"/>
  <c r="F23" i="1"/>
  <c r="P23" i="1" s="1"/>
  <c r="F21" i="1"/>
  <c r="H21" i="1" s="1"/>
  <c r="S21" i="1" s="1"/>
  <c r="F20" i="1"/>
  <c r="H20" i="1" s="1"/>
  <c r="F19" i="1"/>
  <c r="R19" i="1" s="1"/>
  <c r="F18" i="1"/>
  <c r="Q18" i="1" s="1"/>
  <c r="F17" i="1"/>
  <c r="P17" i="1" s="1"/>
  <c r="F15" i="1"/>
  <c r="R15" i="1" s="1"/>
  <c r="F14" i="1"/>
  <c r="H14" i="1" s="1"/>
  <c r="U14" i="1" s="1"/>
  <c r="F13" i="1"/>
  <c r="R13" i="1" s="1"/>
  <c r="F12" i="1"/>
  <c r="R12" i="1" s="1"/>
  <c r="F11" i="1"/>
  <c r="H11" i="1" s="1"/>
  <c r="F10" i="1"/>
  <c r="P10" i="1" s="1"/>
  <c r="F9" i="1"/>
  <c r="Q9" i="1" s="1"/>
  <c r="F8" i="1"/>
  <c r="Q8" i="1" s="1"/>
  <c r="F7" i="1"/>
  <c r="P7" i="1" s="1"/>
  <c r="F6" i="1"/>
  <c r="R6" i="1" s="1"/>
  <c r="E6" i="1"/>
  <c r="H31" i="1"/>
  <c r="S31" i="1" s="1"/>
  <c r="H12" i="1"/>
  <c r="U12" i="1" s="1"/>
  <c r="Q27" i="1"/>
  <c r="R26" i="1"/>
  <c r="P13" i="1"/>
  <c r="R8" i="1" l="1"/>
  <c r="Q17" i="1"/>
  <c r="R31" i="1"/>
  <c r="Q21" i="1"/>
  <c r="Q10" i="1"/>
  <c r="R17" i="1"/>
  <c r="P14" i="1"/>
  <c r="R21" i="1"/>
  <c r="T31" i="1"/>
  <c r="H26" i="1"/>
  <c r="T26" i="1" s="1"/>
  <c r="P15" i="1"/>
  <c r="P26" i="1"/>
  <c r="P31" i="1"/>
  <c r="Q36" i="1"/>
  <c r="H17" i="1"/>
  <c r="U17" i="1" s="1"/>
  <c r="P11" i="1"/>
  <c r="P21" i="1"/>
  <c r="Q32" i="1"/>
  <c r="R38" i="1"/>
  <c r="Q7" i="1"/>
  <c r="S12" i="1"/>
  <c r="P20" i="1"/>
  <c r="Q23" i="1"/>
  <c r="U26" i="1"/>
  <c r="R33" i="1"/>
  <c r="H32" i="1"/>
  <c r="U32" i="1" s="1"/>
  <c r="P32" i="1"/>
  <c r="Q38" i="1"/>
  <c r="R10" i="1"/>
  <c r="Q14" i="1"/>
  <c r="R24" i="1"/>
  <c r="Q39" i="1"/>
  <c r="H33" i="1"/>
  <c r="U33" i="1" s="1"/>
  <c r="R9" i="1"/>
  <c r="R14" i="1"/>
  <c r="R18" i="1"/>
  <c r="R25" i="1"/>
  <c r="P38" i="1"/>
  <c r="P19" i="1"/>
  <c r="U20" i="1"/>
  <c r="S20" i="1"/>
  <c r="S11" i="1"/>
  <c r="T11" i="1"/>
  <c r="R7" i="1"/>
  <c r="Q11" i="1"/>
  <c r="S14" i="1"/>
  <c r="Q15" i="1"/>
  <c r="Q20" i="1"/>
  <c r="H15" i="1"/>
  <c r="U15" i="1" s="1"/>
  <c r="H23" i="1"/>
  <c r="U23" i="1" s="1"/>
  <c r="H27" i="1"/>
  <c r="U27" i="1" s="1"/>
  <c r="R11" i="1"/>
  <c r="T14" i="1"/>
  <c r="R20" i="1"/>
  <c r="P25" i="1"/>
  <c r="R30" i="1"/>
  <c r="T21" i="1"/>
  <c r="H25" i="1"/>
  <c r="S25" i="1" s="1"/>
  <c r="P40" i="1"/>
  <c r="Q40" i="1"/>
  <c r="S40" i="1"/>
  <c r="T37" i="1"/>
  <c r="S37" i="1"/>
  <c r="Q37" i="1"/>
  <c r="P37" i="1"/>
  <c r="S38" i="1"/>
  <c r="U31" i="1"/>
  <c r="U25" i="1"/>
  <c r="S26" i="1"/>
  <c r="T20" i="1"/>
  <c r="U21" i="1"/>
  <c r="Q35" i="1"/>
  <c r="H35" i="1"/>
  <c r="H39" i="1"/>
  <c r="S39" i="1" s="1"/>
  <c r="R35" i="1"/>
  <c r="R36" i="1"/>
  <c r="R39" i="1"/>
  <c r="H36" i="1"/>
  <c r="P30" i="1"/>
  <c r="P33" i="1"/>
  <c r="H30" i="1"/>
  <c r="S30" i="1" s="1"/>
  <c r="P24" i="1"/>
  <c r="R23" i="1"/>
  <c r="R27" i="1"/>
  <c r="H24" i="1"/>
  <c r="H18" i="1"/>
  <c r="U18" i="1" s="1"/>
  <c r="P18" i="1"/>
  <c r="Q19" i="1"/>
  <c r="H19" i="1"/>
  <c r="P8" i="1"/>
  <c r="P9" i="1"/>
  <c r="Q12" i="1"/>
  <c r="Q13" i="1"/>
  <c r="P12" i="1"/>
  <c r="H13" i="1"/>
  <c r="P6" i="1"/>
  <c r="Q6" i="1"/>
  <c r="H6" i="1"/>
  <c r="T38" i="1"/>
  <c r="S27" i="1"/>
  <c r="U11" i="1"/>
  <c r="T12" i="1"/>
  <c r="S33" i="1" l="1"/>
  <c r="T33" i="1"/>
  <c r="T32" i="1"/>
  <c r="S32" i="1"/>
  <c r="S17" i="1"/>
  <c r="T17" i="1"/>
  <c r="T18" i="1"/>
  <c r="T27" i="1"/>
  <c r="T25" i="1"/>
  <c r="S23" i="1"/>
  <c r="S15" i="1"/>
  <c r="T15" i="1"/>
  <c r="S18" i="1"/>
  <c r="T23" i="1"/>
  <c r="U40" i="1"/>
  <c r="T40" i="1"/>
  <c r="T35" i="1"/>
  <c r="U35" i="1"/>
  <c r="S35" i="1"/>
  <c r="T36" i="1"/>
  <c r="S36" i="1"/>
  <c r="U36" i="1"/>
  <c r="T39" i="1"/>
  <c r="U39" i="1"/>
  <c r="T30" i="1"/>
  <c r="U30" i="1"/>
  <c r="S24" i="1"/>
  <c r="T24" i="1"/>
  <c r="U24" i="1"/>
  <c r="S19" i="1"/>
  <c r="U19" i="1"/>
  <c r="T19" i="1"/>
  <c r="S13" i="1"/>
  <c r="U13" i="1"/>
  <c r="T13" i="1"/>
  <c r="E15" i="1" l="1"/>
  <c r="E14" i="1"/>
  <c r="E13" i="1"/>
  <c r="E12" i="1"/>
  <c r="E11" i="1"/>
  <c r="E10" i="1"/>
  <c r="H10" i="1" s="1"/>
  <c r="E9" i="1"/>
  <c r="H9" i="1" s="1"/>
  <c r="E8" i="1"/>
  <c r="H8" i="1" s="1"/>
  <c r="E7" i="1"/>
  <c r="H7" i="1" s="1"/>
  <c r="Q184" i="16"/>
  <c r="R184" i="16" s="1"/>
  <c r="Q172" i="16"/>
  <c r="R172" i="16" s="1"/>
  <c r="Q60" i="16"/>
  <c r="R60" i="16" s="1"/>
  <c r="F227" i="16"/>
  <c r="I226" i="16"/>
  <c r="Q226" i="16" s="1"/>
  <c r="R226" i="16" s="1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Q214" i="16" s="1"/>
  <c r="R214" i="16" s="1"/>
  <c r="I213" i="16"/>
  <c r="I212" i="16"/>
  <c r="I211" i="16"/>
  <c r="I210" i="16"/>
  <c r="Q210" i="16" s="1"/>
  <c r="R210" i="16" s="1"/>
  <c r="I209" i="16"/>
  <c r="I208" i="16"/>
  <c r="I207" i="16"/>
  <c r="I206" i="16"/>
  <c r="Q206" i="16" s="1"/>
  <c r="R206" i="16" s="1"/>
  <c r="I205" i="16"/>
  <c r="I204" i="16"/>
  <c r="I203" i="16"/>
  <c r="I202" i="16"/>
  <c r="I201" i="16"/>
  <c r="I200" i="16"/>
  <c r="I199" i="16"/>
  <c r="I198" i="16"/>
  <c r="Q198" i="16" s="1"/>
  <c r="R198" i="16" s="1"/>
  <c r="I197" i="16"/>
  <c r="I196" i="16"/>
  <c r="I195" i="16"/>
  <c r="I194" i="16"/>
  <c r="Q194" i="16" s="1"/>
  <c r="R194" i="16" s="1"/>
  <c r="I193" i="16"/>
  <c r="I192" i="16"/>
  <c r="I191" i="16"/>
  <c r="I190" i="16"/>
  <c r="Q190" i="16" s="1"/>
  <c r="R190" i="16" s="1"/>
  <c r="I189" i="16"/>
  <c r="I188" i="16"/>
  <c r="I187" i="16"/>
  <c r="I186" i="16"/>
  <c r="I185" i="16"/>
  <c r="I184" i="16"/>
  <c r="I183" i="16"/>
  <c r="I182" i="16"/>
  <c r="Q182" i="16" s="1"/>
  <c r="R182" i="16" s="1"/>
  <c r="I181" i="16"/>
  <c r="I180" i="16"/>
  <c r="I179" i="16"/>
  <c r="I178" i="16"/>
  <c r="Q178" i="16" s="1"/>
  <c r="R178" i="16" s="1"/>
  <c r="I177" i="16"/>
  <c r="I176" i="16"/>
  <c r="I175" i="16"/>
  <c r="I174" i="16"/>
  <c r="Q174" i="16" s="1"/>
  <c r="R174" i="16" s="1"/>
  <c r="I173" i="16"/>
  <c r="I172" i="16"/>
  <c r="I171" i="16"/>
  <c r="I170" i="16"/>
  <c r="Q170" i="16" s="1"/>
  <c r="R170" i="16" s="1"/>
  <c r="I169" i="16"/>
  <c r="I168" i="16"/>
  <c r="I167" i="16"/>
  <c r="I166" i="16"/>
  <c r="Q166" i="16" s="1"/>
  <c r="R166" i="16" s="1"/>
  <c r="I165" i="16"/>
  <c r="I164" i="16"/>
  <c r="I163" i="16"/>
  <c r="I162" i="16"/>
  <c r="Q162" i="16" s="1"/>
  <c r="R162" i="16" s="1"/>
  <c r="I161" i="16"/>
  <c r="I160" i="16"/>
  <c r="I159" i="16"/>
  <c r="I158" i="16"/>
  <c r="I157" i="16"/>
  <c r="I156" i="16"/>
  <c r="I155" i="16"/>
  <c r="I154" i="16"/>
  <c r="Q154" i="16" s="1"/>
  <c r="R154" i="16" s="1"/>
  <c r="I153" i="16"/>
  <c r="I152" i="16"/>
  <c r="I151" i="16"/>
  <c r="I150" i="16"/>
  <c r="Q150" i="16" s="1"/>
  <c r="R150" i="16" s="1"/>
  <c r="I149" i="16"/>
  <c r="I148" i="16"/>
  <c r="I147" i="16"/>
  <c r="I146" i="16"/>
  <c r="Q146" i="16" s="1"/>
  <c r="R146" i="16" s="1"/>
  <c r="I145" i="16"/>
  <c r="I144" i="16"/>
  <c r="I143" i="16"/>
  <c r="I142" i="16"/>
  <c r="Q142" i="16" s="1"/>
  <c r="R142" i="16" s="1"/>
  <c r="I141" i="16"/>
  <c r="I140" i="16"/>
  <c r="I139" i="16"/>
  <c r="I138" i="16"/>
  <c r="I137" i="16"/>
  <c r="I136" i="16"/>
  <c r="I135" i="16"/>
  <c r="I134" i="16"/>
  <c r="Q134" i="16" s="1"/>
  <c r="R134" i="16" s="1"/>
  <c r="I133" i="16"/>
  <c r="I132" i="16"/>
  <c r="I131" i="16"/>
  <c r="I130" i="16"/>
  <c r="Q130" i="16" s="1"/>
  <c r="R130" i="16" s="1"/>
  <c r="I129" i="16"/>
  <c r="I128" i="16"/>
  <c r="I127" i="16"/>
  <c r="I126" i="16"/>
  <c r="Q126" i="16" s="1"/>
  <c r="R126" i="16" s="1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Q114" i="16" s="1"/>
  <c r="R114" i="16" s="1"/>
  <c r="I113" i="16"/>
  <c r="I112" i="16"/>
  <c r="I111" i="16"/>
  <c r="I110" i="16"/>
  <c r="Q110" i="16" s="1"/>
  <c r="R110" i="16" s="1"/>
  <c r="I109" i="16"/>
  <c r="I108" i="16"/>
  <c r="I107" i="16"/>
  <c r="I106" i="16"/>
  <c r="Q106" i="16" s="1"/>
  <c r="R106" i="16" s="1"/>
  <c r="I105" i="16"/>
  <c r="I104" i="16"/>
  <c r="I103" i="16"/>
  <c r="I102" i="16"/>
  <c r="I101" i="16"/>
  <c r="I100" i="16"/>
  <c r="I99" i="16"/>
  <c r="I98" i="16"/>
  <c r="Q98" i="16" s="1"/>
  <c r="R98" i="16" s="1"/>
  <c r="I97" i="16"/>
  <c r="I96" i="16"/>
  <c r="I95" i="16"/>
  <c r="I94" i="16"/>
  <c r="Q94" i="16" s="1"/>
  <c r="R94" i="16" s="1"/>
  <c r="I93" i="16"/>
  <c r="I92" i="16"/>
  <c r="I91" i="16"/>
  <c r="I90" i="16"/>
  <c r="Q90" i="16" s="1"/>
  <c r="R90" i="16" s="1"/>
  <c r="I89" i="16"/>
  <c r="I88" i="16"/>
  <c r="I87" i="16"/>
  <c r="I86" i="16"/>
  <c r="Q86" i="16" s="1"/>
  <c r="R86" i="16" s="1"/>
  <c r="I85" i="16"/>
  <c r="I84" i="16"/>
  <c r="I83" i="16"/>
  <c r="I82" i="16"/>
  <c r="Q82" i="16" s="1"/>
  <c r="R82" i="16" s="1"/>
  <c r="I81" i="16"/>
  <c r="I80" i="16"/>
  <c r="I79" i="16"/>
  <c r="I78" i="16"/>
  <c r="Q78" i="16" s="1"/>
  <c r="R78" i="16" s="1"/>
  <c r="I77" i="16"/>
  <c r="I76" i="16"/>
  <c r="I75" i="16"/>
  <c r="I74" i="16"/>
  <c r="Q74" i="16" s="1"/>
  <c r="R74" i="16" s="1"/>
  <c r="I73" i="16"/>
  <c r="I72" i="16"/>
  <c r="I71" i="16"/>
  <c r="I70" i="16"/>
  <c r="I69" i="16"/>
  <c r="I68" i="16"/>
  <c r="I67" i="16"/>
  <c r="I66" i="16"/>
  <c r="Q66" i="16" s="1"/>
  <c r="R66" i="16" s="1"/>
  <c r="I65" i="16"/>
  <c r="I64" i="16"/>
  <c r="I63" i="16"/>
  <c r="I62" i="16"/>
  <c r="Q62" i="16" s="1"/>
  <c r="R62" i="16" s="1"/>
  <c r="I61" i="16"/>
  <c r="I60" i="16"/>
  <c r="I59" i="16"/>
  <c r="I58" i="16"/>
  <c r="Q58" i="16" s="1"/>
  <c r="R58" i="16" s="1"/>
  <c r="I57" i="16"/>
  <c r="I56" i="16"/>
  <c r="I55" i="16"/>
  <c r="I54" i="16"/>
  <c r="I53" i="16"/>
  <c r="I52" i="16"/>
  <c r="I51" i="16"/>
  <c r="I50" i="16"/>
  <c r="Q50" i="16" s="1"/>
  <c r="R50" i="16" s="1"/>
  <c r="I49" i="16"/>
  <c r="I48" i="16"/>
  <c r="I47" i="16"/>
  <c r="I46" i="16"/>
  <c r="Q46" i="16" s="1"/>
  <c r="R46" i="16" s="1"/>
  <c r="I45" i="16"/>
  <c r="I44" i="16"/>
  <c r="I43" i="16"/>
  <c r="I42" i="16"/>
  <c r="I41" i="16"/>
  <c r="I40" i="16"/>
  <c r="I39" i="16"/>
  <c r="I38" i="16"/>
  <c r="Q38" i="16" s="1"/>
  <c r="R38" i="16" s="1"/>
  <c r="I37" i="16"/>
  <c r="I36" i="16"/>
  <c r="I35" i="16"/>
  <c r="I34" i="16"/>
  <c r="I33" i="16"/>
  <c r="I32" i="16"/>
  <c r="I31" i="16"/>
  <c r="I30" i="16"/>
  <c r="Q30" i="16" s="1"/>
  <c r="R30" i="16" s="1"/>
  <c r="I29" i="16"/>
  <c r="I28" i="16"/>
  <c r="I27" i="16"/>
  <c r="I26" i="16"/>
  <c r="I25" i="16"/>
  <c r="I24" i="16"/>
  <c r="I23" i="16"/>
  <c r="I22" i="16"/>
  <c r="Q22" i="16" s="1"/>
  <c r="R22" i="16" s="1"/>
  <c r="I21" i="16"/>
  <c r="I20" i="16"/>
  <c r="I19" i="16"/>
  <c r="I18" i="16"/>
  <c r="I17" i="16"/>
  <c r="I16" i="16"/>
  <c r="I15" i="16"/>
  <c r="I14" i="16"/>
  <c r="I13" i="16"/>
  <c r="I12" i="16"/>
  <c r="I11" i="16"/>
  <c r="I10" i="16"/>
  <c r="Q10" i="16" s="1"/>
  <c r="R10" i="16" s="1"/>
  <c r="I9" i="16"/>
  <c r="I8" i="16"/>
  <c r="I7" i="16"/>
  <c r="I6" i="16"/>
  <c r="I5" i="16"/>
  <c r="I4" i="16"/>
  <c r="Q218" i="16"/>
  <c r="R218" i="16" s="1"/>
  <c r="Q202" i="16"/>
  <c r="R202" i="16" s="1"/>
  <c r="Q186" i="16"/>
  <c r="R186" i="16" s="1"/>
  <c r="Q158" i="16"/>
  <c r="R158" i="16" s="1"/>
  <c r="Q138" i="16"/>
  <c r="R138" i="16" s="1"/>
  <c r="Q118" i="16"/>
  <c r="R118" i="16" s="1"/>
  <c r="Q102" i="16"/>
  <c r="R102" i="16" s="1"/>
  <c r="Q70" i="16"/>
  <c r="R70" i="16" s="1"/>
  <c r="Q54" i="16"/>
  <c r="R54" i="16" s="1"/>
  <c r="Q222" i="16"/>
  <c r="R222" i="16" s="1"/>
  <c r="Q122" i="16"/>
  <c r="R122" i="16" s="1"/>
  <c r="I3" i="16"/>
  <c r="K227" i="16"/>
  <c r="T10" i="1" l="1"/>
  <c r="U10" i="1"/>
  <c r="S10" i="1"/>
  <c r="S9" i="1"/>
  <c r="U9" i="1"/>
  <c r="T9" i="1"/>
  <c r="U8" i="1"/>
  <c r="S8" i="1"/>
  <c r="T8" i="1"/>
  <c r="U7" i="1"/>
  <c r="T7" i="1"/>
  <c r="S7" i="1"/>
  <c r="Q6" i="16"/>
  <c r="R6" i="16" s="1"/>
  <c r="Q8" i="16"/>
  <c r="R8" i="16" s="1"/>
  <c r="Q92" i="16"/>
  <c r="R92" i="16" s="1"/>
  <c r="Q216" i="16"/>
  <c r="R216" i="16" s="1"/>
  <c r="Q23" i="16"/>
  <c r="R23" i="16" s="1"/>
  <c r="Q24" i="16"/>
  <c r="R24" i="16" s="1"/>
  <c r="Q40" i="16"/>
  <c r="R40" i="16" s="1"/>
  <c r="Q72" i="16"/>
  <c r="R72" i="16" s="1"/>
  <c r="Q104" i="16"/>
  <c r="R104" i="16" s="1"/>
  <c r="Q124" i="16"/>
  <c r="R124" i="16" s="1"/>
  <c r="Q136" i="16"/>
  <c r="R136" i="16" s="1"/>
  <c r="Q152" i="16"/>
  <c r="R152" i="16" s="1"/>
  <c r="Q204" i="16"/>
  <c r="R204" i="16" s="1"/>
  <c r="Q224" i="16"/>
  <c r="R224" i="16" s="1"/>
  <c r="Q215" i="16"/>
  <c r="R215" i="16" s="1"/>
  <c r="I227" i="16"/>
  <c r="D4" i="14" s="1"/>
  <c r="P227" i="16"/>
  <c r="D5" i="14" s="1"/>
  <c r="Q7" i="16"/>
  <c r="R7" i="16" s="1"/>
  <c r="Q39" i="16"/>
  <c r="R39" i="16" s="1"/>
  <c r="Q55" i="16"/>
  <c r="R55" i="16" s="1"/>
  <c r="Q71" i="16"/>
  <c r="R71" i="16" s="1"/>
  <c r="Q87" i="16"/>
  <c r="R87" i="16" s="1"/>
  <c r="Q103" i="16"/>
  <c r="R103" i="16" s="1"/>
  <c r="Q119" i="16"/>
  <c r="R119" i="16" s="1"/>
  <c r="Q135" i="16"/>
  <c r="R135" i="16" s="1"/>
  <c r="Q151" i="16"/>
  <c r="R151" i="16" s="1"/>
  <c r="Q167" i="16"/>
  <c r="R167" i="16" s="1"/>
  <c r="Q183" i="16"/>
  <c r="R183" i="16" s="1"/>
  <c r="Q199" i="16"/>
  <c r="R199" i="16" s="1"/>
  <c r="Q225" i="16"/>
  <c r="R225" i="16" s="1"/>
  <c r="Q221" i="16"/>
  <c r="R221" i="16" s="1"/>
  <c r="Q5" i="16"/>
  <c r="R5" i="16" s="1"/>
  <c r="Q9" i="16"/>
  <c r="R9" i="16" s="1"/>
  <c r="Q13" i="16"/>
  <c r="R13" i="16" s="1"/>
  <c r="Q17" i="16"/>
  <c r="R17" i="16" s="1"/>
  <c r="Q21" i="16"/>
  <c r="R21" i="16" s="1"/>
  <c r="Q25" i="16"/>
  <c r="R25" i="16" s="1"/>
  <c r="Q29" i="16"/>
  <c r="R29" i="16" s="1"/>
  <c r="Q33" i="16"/>
  <c r="R33" i="16" s="1"/>
  <c r="Q37" i="16"/>
  <c r="R37" i="16" s="1"/>
  <c r="Q41" i="16"/>
  <c r="R41" i="16" s="1"/>
  <c r="Q45" i="16"/>
  <c r="R45" i="16" s="1"/>
  <c r="Q49" i="16"/>
  <c r="R49" i="16" s="1"/>
  <c r="Q53" i="16"/>
  <c r="R53" i="16" s="1"/>
  <c r="Q57" i="16"/>
  <c r="R57" i="16" s="1"/>
  <c r="Q61" i="16"/>
  <c r="R61" i="16" s="1"/>
  <c r="Q65" i="16"/>
  <c r="R65" i="16" s="1"/>
  <c r="Q69" i="16"/>
  <c r="R69" i="16" s="1"/>
  <c r="Q73" i="16"/>
  <c r="R73" i="16" s="1"/>
  <c r="Q77" i="16"/>
  <c r="R77" i="16" s="1"/>
  <c r="Q81" i="16"/>
  <c r="R81" i="16" s="1"/>
  <c r="Q85" i="16"/>
  <c r="R85" i="16" s="1"/>
  <c r="Q89" i="16"/>
  <c r="R89" i="16" s="1"/>
  <c r="Q93" i="16"/>
  <c r="R93" i="16" s="1"/>
  <c r="Q97" i="16"/>
  <c r="R97" i="16" s="1"/>
  <c r="Q101" i="16"/>
  <c r="R101" i="16" s="1"/>
  <c r="Q105" i="16"/>
  <c r="R105" i="16" s="1"/>
  <c r="Q109" i="16"/>
  <c r="R109" i="16" s="1"/>
  <c r="Q113" i="16"/>
  <c r="R113" i="16" s="1"/>
  <c r="Q117" i="16"/>
  <c r="R117" i="16" s="1"/>
  <c r="Q121" i="16"/>
  <c r="R121" i="16" s="1"/>
  <c r="Q125" i="16"/>
  <c r="R125" i="16" s="1"/>
  <c r="Q129" i="16"/>
  <c r="R129" i="16" s="1"/>
  <c r="Q133" i="16"/>
  <c r="R133" i="16" s="1"/>
  <c r="Q137" i="16"/>
  <c r="R137" i="16" s="1"/>
  <c r="Q141" i="16"/>
  <c r="R141" i="16" s="1"/>
  <c r="Q145" i="16"/>
  <c r="R145" i="16" s="1"/>
  <c r="Q149" i="16"/>
  <c r="R149" i="16" s="1"/>
  <c r="Q153" i="16"/>
  <c r="R153" i="16" s="1"/>
  <c r="Q157" i="16"/>
  <c r="R157" i="16" s="1"/>
  <c r="Q161" i="16"/>
  <c r="R161" i="16" s="1"/>
  <c r="Q165" i="16"/>
  <c r="R165" i="16" s="1"/>
  <c r="Q169" i="16"/>
  <c r="R169" i="16" s="1"/>
  <c r="Q173" i="16"/>
  <c r="R173" i="16" s="1"/>
  <c r="Q177" i="16"/>
  <c r="R177" i="16" s="1"/>
  <c r="Q181" i="16"/>
  <c r="R181" i="16" s="1"/>
  <c r="Q185" i="16"/>
  <c r="R185" i="16" s="1"/>
  <c r="Q189" i="16"/>
  <c r="R189" i="16" s="1"/>
  <c r="Q193" i="16"/>
  <c r="R193" i="16" s="1"/>
  <c r="Q197" i="16"/>
  <c r="R197" i="16" s="1"/>
  <c r="Q201" i="16"/>
  <c r="R201" i="16" s="1"/>
  <c r="Q205" i="16"/>
  <c r="R205" i="16" s="1"/>
  <c r="Q209" i="16"/>
  <c r="R209" i="16" s="1"/>
  <c r="Q213" i="16"/>
  <c r="R213" i="16" s="1"/>
  <c r="Q217" i="16"/>
  <c r="R217" i="16" s="1"/>
  <c r="Q12" i="16"/>
  <c r="R12" i="16" s="1"/>
  <c r="Q28" i="16"/>
  <c r="R28" i="16" s="1"/>
  <c r="Q44" i="16"/>
  <c r="R44" i="16" s="1"/>
  <c r="Q56" i="16"/>
  <c r="R56" i="16" s="1"/>
  <c r="Q76" i="16"/>
  <c r="R76" i="16" s="1"/>
  <c r="Q88" i="16"/>
  <c r="R88" i="16" s="1"/>
  <c r="Q108" i="16"/>
  <c r="R108" i="16" s="1"/>
  <c r="Q120" i="16"/>
  <c r="R120" i="16" s="1"/>
  <c r="Q140" i="16"/>
  <c r="R140" i="16" s="1"/>
  <c r="Q156" i="16"/>
  <c r="R156" i="16" s="1"/>
  <c r="Q168" i="16"/>
  <c r="R168" i="16" s="1"/>
  <c r="Q188" i="16"/>
  <c r="R188" i="16" s="1"/>
  <c r="Q200" i="16"/>
  <c r="R200" i="16" s="1"/>
  <c r="Q220" i="16"/>
  <c r="R220" i="16" s="1"/>
  <c r="Q4" i="16"/>
  <c r="R4" i="16" s="1"/>
  <c r="Q16" i="16"/>
  <c r="R16" i="16" s="1"/>
  <c r="Q20" i="16"/>
  <c r="R20" i="16" s="1"/>
  <c r="Q32" i="16"/>
  <c r="R32" i="16" s="1"/>
  <c r="Q36" i="16"/>
  <c r="R36" i="16" s="1"/>
  <c r="Q48" i="16"/>
  <c r="R48" i="16" s="1"/>
  <c r="Q52" i="16"/>
  <c r="R52" i="16" s="1"/>
  <c r="Q64" i="16"/>
  <c r="R64" i="16" s="1"/>
  <c r="Q68" i="16"/>
  <c r="R68" i="16" s="1"/>
  <c r="Q80" i="16"/>
  <c r="R80" i="16" s="1"/>
  <c r="Q84" i="16"/>
  <c r="R84" i="16" s="1"/>
  <c r="Q96" i="16"/>
  <c r="R96" i="16" s="1"/>
  <c r="Q100" i="16"/>
  <c r="R100" i="16" s="1"/>
  <c r="Q112" i="16"/>
  <c r="R112" i="16" s="1"/>
  <c r="Q116" i="16"/>
  <c r="R116" i="16" s="1"/>
  <c r="Q128" i="16"/>
  <c r="R128" i="16" s="1"/>
  <c r="Q132" i="16"/>
  <c r="R132" i="16" s="1"/>
  <c r="Q144" i="16"/>
  <c r="R144" i="16" s="1"/>
  <c r="Q148" i="16"/>
  <c r="R148" i="16" s="1"/>
  <c r="Q160" i="16"/>
  <c r="R160" i="16" s="1"/>
  <c r="Q164" i="16"/>
  <c r="R164" i="16" s="1"/>
  <c r="Q176" i="16"/>
  <c r="R176" i="16" s="1"/>
  <c r="Q180" i="16"/>
  <c r="R180" i="16" s="1"/>
  <c r="Q192" i="16"/>
  <c r="R192" i="16" s="1"/>
  <c r="Q196" i="16"/>
  <c r="R196" i="16" s="1"/>
  <c r="Q208" i="16"/>
  <c r="R208" i="16" s="1"/>
  <c r="Q212" i="16"/>
  <c r="R212" i="16" s="1"/>
  <c r="Q14" i="16"/>
  <c r="R14" i="16" s="1"/>
  <c r="Q18" i="16"/>
  <c r="R18" i="16" s="1"/>
  <c r="Q26" i="16"/>
  <c r="R26" i="16" s="1"/>
  <c r="Q34" i="16"/>
  <c r="R34" i="16" s="1"/>
  <c r="Q42" i="16"/>
  <c r="R42" i="16" s="1"/>
  <c r="Q11" i="16"/>
  <c r="R11" i="16" s="1"/>
  <c r="Q15" i="16"/>
  <c r="R15" i="16" s="1"/>
  <c r="Q19" i="16"/>
  <c r="R19" i="16" s="1"/>
  <c r="Q27" i="16"/>
  <c r="R27" i="16" s="1"/>
  <c r="Q31" i="16"/>
  <c r="R31" i="16" s="1"/>
  <c r="Q35" i="16"/>
  <c r="R35" i="16" s="1"/>
  <c r="Q43" i="16"/>
  <c r="R43" i="16" s="1"/>
  <c r="Q47" i="16"/>
  <c r="R47" i="16" s="1"/>
  <c r="Q51" i="16"/>
  <c r="R51" i="16" s="1"/>
  <c r="Q59" i="16"/>
  <c r="R59" i="16" s="1"/>
  <c r="Q63" i="16"/>
  <c r="R63" i="16" s="1"/>
  <c r="Q67" i="16"/>
  <c r="R67" i="16" s="1"/>
  <c r="Q75" i="16"/>
  <c r="R75" i="16" s="1"/>
  <c r="Q79" i="16"/>
  <c r="R79" i="16" s="1"/>
  <c r="Q83" i="16"/>
  <c r="R83" i="16" s="1"/>
  <c r="Q91" i="16"/>
  <c r="R91" i="16" s="1"/>
  <c r="Q95" i="16"/>
  <c r="R95" i="16" s="1"/>
  <c r="Q99" i="16"/>
  <c r="R99" i="16" s="1"/>
  <c r="Q107" i="16"/>
  <c r="R107" i="16" s="1"/>
  <c r="Q111" i="16"/>
  <c r="R111" i="16" s="1"/>
  <c r="Q115" i="16"/>
  <c r="R115" i="16" s="1"/>
  <c r="Q123" i="16"/>
  <c r="R123" i="16" s="1"/>
  <c r="Q127" i="16"/>
  <c r="R127" i="16" s="1"/>
  <c r="Q131" i="16"/>
  <c r="R131" i="16" s="1"/>
  <c r="Q139" i="16"/>
  <c r="R139" i="16" s="1"/>
  <c r="Q143" i="16"/>
  <c r="R143" i="16" s="1"/>
  <c r="Q147" i="16"/>
  <c r="R147" i="16" s="1"/>
  <c r="Q155" i="16"/>
  <c r="R155" i="16" s="1"/>
  <c r="Q159" i="16"/>
  <c r="R159" i="16" s="1"/>
  <c r="Q163" i="16"/>
  <c r="R163" i="16" s="1"/>
  <c r="Q171" i="16"/>
  <c r="R171" i="16" s="1"/>
  <c r="Q175" i="16"/>
  <c r="R175" i="16" s="1"/>
  <c r="Q179" i="16"/>
  <c r="R179" i="16" s="1"/>
  <c r="Q187" i="16"/>
  <c r="R187" i="16" s="1"/>
  <c r="Q191" i="16"/>
  <c r="R191" i="16" s="1"/>
  <c r="Q195" i="16"/>
  <c r="R195" i="16" s="1"/>
  <c r="Q203" i="16"/>
  <c r="R203" i="16" s="1"/>
  <c r="Q207" i="16"/>
  <c r="R207" i="16" s="1"/>
  <c r="Q211" i="16"/>
  <c r="R211" i="16" s="1"/>
  <c r="Q219" i="16"/>
  <c r="R219" i="16" s="1"/>
  <c r="Q223" i="16"/>
  <c r="R223" i="16" s="1"/>
  <c r="Q3" i="16"/>
  <c r="R3" i="16" l="1"/>
  <c r="R227" i="16" s="1"/>
  <c r="D66" i="14" s="1"/>
  <c r="Q227" i="16"/>
  <c r="D65" i="14" s="1"/>
  <c r="L40" i="1" l="1"/>
  <c r="L15" i="1" l="1"/>
  <c r="L14" i="1"/>
  <c r="L13" i="1"/>
  <c r="L12" i="1"/>
  <c r="L11" i="1"/>
  <c r="L10" i="1"/>
  <c r="L9" i="1"/>
  <c r="L8" i="1"/>
  <c r="L7" i="1"/>
  <c r="L6" i="1"/>
  <c r="L21" i="1"/>
  <c r="L20" i="1"/>
  <c r="L19" i="1"/>
  <c r="L18" i="1"/>
  <c r="L17" i="1"/>
  <c r="L27" i="1"/>
  <c r="L26" i="1"/>
  <c r="L25" i="1"/>
  <c r="L24" i="1"/>
  <c r="L23" i="1"/>
  <c r="L33" i="1"/>
  <c r="L32" i="1"/>
  <c r="L31" i="1"/>
  <c r="L30" i="1"/>
  <c r="L29" i="1"/>
  <c r="L39" i="1"/>
  <c r="L38" i="1"/>
  <c r="L37" i="1"/>
  <c r="L36" i="1"/>
  <c r="L35" i="1"/>
  <c r="U37" i="1" l="1"/>
  <c r="R37" i="1"/>
  <c r="O40" i="1"/>
  <c r="O39" i="1"/>
  <c r="O38" i="1"/>
  <c r="O37" i="1"/>
  <c r="O36" i="1"/>
  <c r="O33" i="1"/>
  <c r="O32" i="1"/>
  <c r="O31" i="1"/>
  <c r="O30" i="1"/>
  <c r="O29" i="1"/>
  <c r="O27" i="1"/>
  <c r="O26" i="1"/>
  <c r="O25" i="1"/>
  <c r="O24" i="1"/>
  <c r="O23" i="1"/>
  <c r="O21" i="1"/>
  <c r="O20" i="1"/>
  <c r="O19" i="1"/>
  <c r="O18" i="1"/>
  <c r="O17" i="1"/>
  <c r="O15" i="1"/>
  <c r="O14" i="1"/>
  <c r="O13" i="1"/>
  <c r="O12" i="1"/>
  <c r="O11" i="1"/>
  <c r="O10" i="1"/>
  <c r="O9" i="1"/>
  <c r="O8" i="1"/>
  <c r="O7" i="1"/>
  <c r="O6" i="1"/>
  <c r="I6" i="1"/>
  <c r="I40" i="1"/>
  <c r="I39" i="1"/>
  <c r="I38" i="1"/>
  <c r="I37" i="1"/>
  <c r="I36" i="1"/>
  <c r="I35" i="1"/>
  <c r="I33" i="1"/>
  <c r="I32" i="1"/>
  <c r="I31" i="1"/>
  <c r="I30" i="1"/>
  <c r="I29" i="1"/>
  <c r="I27" i="1"/>
  <c r="I26" i="1"/>
  <c r="I25" i="1"/>
  <c r="I24" i="1"/>
  <c r="I23" i="1"/>
  <c r="I21" i="1"/>
  <c r="I20" i="1"/>
  <c r="I19" i="1"/>
  <c r="I18" i="1"/>
  <c r="I17" i="1"/>
  <c r="I15" i="1"/>
  <c r="I14" i="1"/>
  <c r="I13" i="1"/>
  <c r="I12" i="1"/>
  <c r="I11" i="1"/>
  <c r="I10" i="1"/>
  <c r="I9" i="1"/>
  <c r="I8" i="1"/>
  <c r="I7" i="1"/>
  <c r="B11" i="11" l="1"/>
  <c r="P29" i="1" l="1"/>
  <c r="R29" i="1"/>
  <c r="Q29" i="1"/>
  <c r="T29" i="1" l="1"/>
  <c r="S29" i="1"/>
  <c r="U29" i="1"/>
  <c r="H22" i="1"/>
  <c r="E34" i="1" l="1"/>
  <c r="F34" i="1"/>
  <c r="F22" i="1" l="1"/>
  <c r="F28" i="1"/>
  <c r="E28" i="1"/>
  <c r="E22" i="1"/>
  <c r="H34" i="1"/>
  <c r="H28" i="1"/>
  <c r="F5" i="1" l="1"/>
  <c r="E5" i="1"/>
  <c r="E16" i="1"/>
  <c r="F16" i="1"/>
  <c r="E41" i="1" l="1"/>
  <c r="E43" i="1" s="1"/>
  <c r="F41" i="1"/>
  <c r="Q41" i="1"/>
  <c r="Q43" i="1" s="1"/>
  <c r="D5" i="3" s="1"/>
  <c r="E5" i="3" s="1"/>
  <c r="G5" i="3" s="1"/>
  <c r="R41" i="1"/>
  <c r="R43" i="1" s="1"/>
  <c r="D6" i="3" s="1"/>
  <c r="E6" i="3" s="1"/>
  <c r="T6" i="1"/>
  <c r="U6" i="1"/>
  <c r="S6" i="1"/>
  <c r="H5" i="1"/>
  <c r="D5" i="13" l="1"/>
  <c r="C5" i="13"/>
  <c r="G6" i="3"/>
  <c r="H6" i="3" s="1"/>
  <c r="U41" i="1"/>
  <c r="U43" i="1" s="1"/>
  <c r="C6" i="3" s="1"/>
  <c r="T41" i="1"/>
  <c r="T43" i="1" s="1"/>
  <c r="C5" i="3" s="1"/>
  <c r="F6" i="3"/>
  <c r="S41" i="1"/>
  <c r="H16" i="1"/>
  <c r="H41" i="1" s="1"/>
  <c r="P41" i="1" l="1"/>
  <c r="P43" i="1" s="1"/>
  <c r="D4" i="3" s="1"/>
  <c r="F43" i="1"/>
  <c r="G39" i="1" l="1"/>
  <c r="G35" i="1"/>
  <c r="G31" i="1"/>
  <c r="G27" i="1"/>
  <c r="G23" i="1"/>
  <c r="G19" i="1"/>
  <c r="G15" i="1"/>
  <c r="G5" i="1"/>
  <c r="G8" i="1"/>
  <c r="G38" i="1"/>
  <c r="G34" i="1"/>
  <c r="G30" i="1"/>
  <c r="G26" i="1"/>
  <c r="G22" i="1"/>
  <c r="B7" i="11" s="1"/>
  <c r="G18" i="1"/>
  <c r="G13" i="1"/>
  <c r="G14" i="1"/>
  <c r="G7" i="1"/>
  <c r="G37" i="1"/>
  <c r="G33" i="1"/>
  <c r="G29" i="1"/>
  <c r="G25" i="1"/>
  <c r="G21" i="1"/>
  <c r="G17" i="1"/>
  <c r="G12" i="1"/>
  <c r="G10" i="1"/>
  <c r="G6" i="1"/>
  <c r="G40" i="1"/>
  <c r="B10" i="11" s="1"/>
  <c r="G36" i="1"/>
  <c r="G32" i="1"/>
  <c r="G28" i="1"/>
  <c r="B8" i="11" s="1"/>
  <c r="G24" i="1"/>
  <c r="G20" i="1"/>
  <c r="G16" i="1"/>
  <c r="G11" i="1"/>
  <c r="G9" i="1"/>
  <c r="H43" i="1"/>
  <c r="B9" i="11" l="1"/>
  <c r="G41" i="1"/>
  <c r="S43" i="1"/>
  <c r="H5" i="3"/>
  <c r="F5" i="3"/>
  <c r="G43" i="1" l="1"/>
  <c r="B6" i="3"/>
  <c r="B5" i="3"/>
  <c r="C4" i="3"/>
  <c r="E4" i="3"/>
  <c r="D7" i="3"/>
  <c r="E7" i="3" l="1"/>
  <c r="F4" i="3"/>
  <c r="B4" i="3"/>
  <c r="B7" i="3" s="1"/>
  <c r="C7" i="3"/>
  <c r="G4" i="3"/>
  <c r="B12" i="11" l="1"/>
  <c r="D67" i="14"/>
  <c r="F7" i="3"/>
  <c r="B4" i="11" s="1"/>
  <c r="C4" i="11" s="1"/>
  <c r="B3" i="13"/>
  <c r="B13" i="11" s="1"/>
  <c r="H4" i="3"/>
  <c r="G7" i="3"/>
  <c r="H7" i="3" s="1"/>
  <c r="C4" i="13" l="1"/>
  <c r="D4" i="13" l="1"/>
  <c r="E4" i="13" s="1"/>
  <c r="F4" i="13" l="1"/>
  <c r="G4" i="13" l="1"/>
  <c r="H4" i="13" s="1"/>
  <c r="I4" i="13" s="1"/>
  <c r="B14" i="11" s="1"/>
  <c r="K5" i="13" l="1"/>
</calcChain>
</file>

<file path=xl/sharedStrings.xml><?xml version="1.0" encoding="utf-8"?>
<sst xmlns="http://schemas.openxmlformats.org/spreadsheetml/2006/main" count="530" uniqueCount="218">
  <si>
    <t>Izmaksu pozīcijas nosaukums</t>
  </si>
  <si>
    <t>Vienības nosaukums</t>
  </si>
  <si>
    <t>Vienību skaits</t>
  </si>
  <si>
    <t xml:space="preserve">3.1. </t>
  </si>
  <si>
    <t>Kopējās projekta izmaksas</t>
  </si>
  <si>
    <t>Gads</t>
  </si>
  <si>
    <t>Kopējās izmaksas</t>
  </si>
  <si>
    <t>Attiecināmās izmaksas</t>
  </si>
  <si>
    <t>Finanšu instrumenta finansējums</t>
  </si>
  <si>
    <t>Projekta iesniedzēja līdzfinansējums</t>
  </si>
  <si>
    <t>Kopā</t>
  </si>
  <si>
    <t>PVN likme</t>
  </si>
  <si>
    <t>Plānotā atbalsta likme</t>
  </si>
  <si>
    <t>NEMAINĪT</t>
  </si>
  <si>
    <t>Nr.p.k.</t>
  </si>
  <si>
    <t>Mērvienība</t>
  </si>
  <si>
    <t>Rādītājs</t>
  </si>
  <si>
    <t>Maksimālā atbalsta likme</t>
  </si>
  <si>
    <t>1.6.</t>
  </si>
  <si>
    <t>1.7.</t>
  </si>
  <si>
    <t>1.8.</t>
  </si>
  <si>
    <t>1.9.</t>
  </si>
  <si>
    <t>1.10.</t>
  </si>
  <si>
    <t>2.5.</t>
  </si>
  <si>
    <t>3.2.</t>
  </si>
  <si>
    <t>3.3.</t>
  </si>
  <si>
    <t>3.4.</t>
  </si>
  <si>
    <t>3.5.</t>
  </si>
  <si>
    <t>4.2.</t>
  </si>
  <si>
    <t>4.4.</t>
  </si>
  <si>
    <t>4.5.</t>
  </si>
  <si>
    <t>5.5.</t>
  </si>
  <si>
    <t>6.2.</t>
  </si>
  <si>
    <t>8.2.</t>
  </si>
  <si>
    <t>JĀ</t>
  </si>
  <si>
    <t>Projekta iesniedzējs</t>
  </si>
  <si>
    <t>Faktiskā atbalsta likme</t>
  </si>
  <si>
    <t>Maksājums</t>
  </si>
  <si>
    <t>PVN atgūstams (PVN maksātājs)</t>
  </si>
  <si>
    <t>Procentuāls sadalījums gadu griezumā</t>
  </si>
  <si>
    <t>līgums</t>
  </si>
  <si>
    <t>skaits</t>
  </si>
  <si>
    <t>8.3.</t>
  </si>
  <si>
    <t>8.4.</t>
  </si>
  <si>
    <t>8.5.</t>
  </si>
  <si>
    <t>7.3.</t>
  </si>
  <si>
    <t>7.4.</t>
  </si>
  <si>
    <t>7.5.</t>
  </si>
  <si>
    <t>6.3.</t>
  </si>
  <si>
    <t>6.4.</t>
  </si>
  <si>
    <t>6.5.</t>
  </si>
  <si>
    <t>4.3.</t>
  </si>
  <si>
    <t>KOPĀ</t>
  </si>
  <si>
    <t>5.3. Finanšu plūsmas grafiks</t>
  </si>
  <si>
    <t>Starpposma maksājums</t>
  </si>
  <si>
    <t>Avansa maksājums</t>
  </si>
  <si>
    <t>Noslēguma maksājums, kas, ņemot vērā finansējuma saņēmējam izmaksāto avansa maksājumu un starpposma maksājumus, nepārsniedz projektam apstiprināto finanšu instrumenta finansējuma summu</t>
  </si>
  <si>
    <t>28. Finanšu rezerve nepārsniedz 3%</t>
  </si>
  <si>
    <t>Pieprasītais finansējums</t>
  </si>
  <si>
    <t>8.1.</t>
  </si>
  <si>
    <r>
      <t xml:space="preserve">Neattiecināmās izmaksas
</t>
    </r>
    <r>
      <rPr>
        <b/>
        <sz val="10"/>
        <color rgb="FFFF0000"/>
        <rFont val="Times New Roman"/>
        <family val="1"/>
        <charset val="186"/>
      </rPr>
      <t>(BEZ PVN)</t>
    </r>
  </si>
  <si>
    <r>
      <t>kgCO</t>
    </r>
    <r>
      <rPr>
        <vertAlign val="subscript"/>
        <sz val="12"/>
        <color theme="1"/>
        <rFont val="Times New Roman"/>
        <family val="1"/>
        <charset val="186"/>
      </rPr>
      <t xml:space="preserve">2 </t>
    </r>
    <r>
      <rPr>
        <sz val="12"/>
        <color theme="1"/>
        <rFont val="Times New Roman"/>
        <family val="1"/>
        <charset val="186"/>
      </rPr>
      <t xml:space="preserve"> gadā/ euro</t>
    </r>
  </si>
  <si>
    <t>Rīgas pašvaldība</t>
  </si>
  <si>
    <t>Skaits, gab</t>
  </si>
  <si>
    <t>Gaismekļu izmantošanas laiks, stundas gadā</t>
  </si>
  <si>
    <t>LED ielas gaismeklis</t>
  </si>
  <si>
    <t>Jaudas samazinājuma koeficients</t>
  </si>
  <si>
    <t>Apgaismojuma klase</t>
  </si>
  <si>
    <t>izvēle…</t>
  </si>
  <si>
    <t>Projekta vieta (adrese)</t>
  </si>
  <si>
    <t>Gaismeklis (nosaukums)</t>
  </si>
  <si>
    <t>Gaismekļa tips</t>
  </si>
  <si>
    <t>Pirms projekta realizācijas</t>
  </si>
  <si>
    <t>Pēc projekta realizācijas</t>
  </si>
  <si>
    <t>Elektro-enerģijas patēriņš gada laikā, kWh</t>
  </si>
  <si>
    <t>Gaismekļa nominālā jauda, W</t>
  </si>
  <si>
    <t>Balasta elektro-enerģijas zudumi, W</t>
  </si>
  <si>
    <t>Elektroenerģijas ietaupījums gada laikā pēc projekta realizācijas, kWh</t>
  </si>
  <si>
    <r>
      <t>CO</t>
    </r>
    <r>
      <rPr>
        <b/>
        <vertAlign val="sub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 xml:space="preserve"> emisiju samazinājums gadā, t CO</t>
    </r>
    <r>
      <rPr>
        <b/>
        <vertAlign val="sub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/gadā</t>
    </r>
  </si>
  <si>
    <t>Vadības sistēmas izmantošanas laiks, stundas gadā</t>
  </si>
  <si>
    <t>5.1. Aktivitāšu izmaksu tāme</t>
  </si>
  <si>
    <r>
      <t xml:space="preserve">Vienības izmaksas, </t>
    </r>
    <r>
      <rPr>
        <i/>
        <sz val="10"/>
        <color theme="1"/>
        <rFont val="Times New Roman"/>
        <family val="1"/>
        <charset val="186"/>
      </rPr>
      <t>euro</t>
    </r>
  </si>
  <si>
    <t>1. Gaismekļu iegāde</t>
  </si>
  <si>
    <t>2.1. apgaismojuma līmeņa regulēšanas ierīču iegāde</t>
  </si>
  <si>
    <t>2.2. aizsardzības automātikas ierīču iegāde</t>
  </si>
  <si>
    <t>2.3. pievadu iegāde</t>
  </si>
  <si>
    <t xml:space="preserve">2.4. </t>
  </si>
  <si>
    <t>5. Citas izmaksas</t>
  </si>
  <si>
    <t>5.1. esošās apgaismojuma infrastruktūras elementu (balstu, sadales skapju, stiprinājuma trošu un balsteņu, gaisa vadu un kabeļu līniju) nomaiņas vai pārbūves izmaksas</t>
  </si>
  <si>
    <t>5.2. apgaismojuma infrastruktūras pilnveidošanai nepieciešamo ierīču iegādes un uzstādīšanas izmaksas un pieslēgšanas izmaksas centralizētajai vadības sistēmai</t>
  </si>
  <si>
    <t>5.3. atjaunojamos energoresursus izmantojošu tehnoloģiju iegādes un uzstādīšanas izmaksas elektroenerģijas ražošanai gaismekļiem</t>
  </si>
  <si>
    <t>5.4.</t>
  </si>
  <si>
    <t>2. Papildu aprīkojums*</t>
  </si>
  <si>
    <t>3. Demontāžas darbu izmaksas**</t>
  </si>
  <si>
    <t>* - Ne vairāk kā 25 % no kopējām attiecināmām izmaksām
** - Ne vairāk kā 7 % no kopējām attiecināmām izmaksām
*** - Ne vairāk kā 10 % no kopējām attiecināmām izmaksām
**** - Ne vairāk kā 3 % no kopējām attiecināmām izmaksām, neskaitot rezervi</t>
  </si>
  <si>
    <t>6. Finanšu rezerve****</t>
  </si>
  <si>
    <t>4. Montāžas darbu izmaksas***</t>
  </si>
  <si>
    <r>
      <t xml:space="preserve">attiecināmās izmaksas, </t>
    </r>
    <r>
      <rPr>
        <i/>
        <sz val="10"/>
        <color theme="1"/>
        <rFont val="Times New Roman"/>
        <family val="1"/>
        <charset val="186"/>
      </rPr>
      <t>euro</t>
    </r>
  </si>
  <si>
    <t>% no kopējām izmaksām</t>
  </si>
  <si>
    <r>
      <t xml:space="preserve">Neattiecināmās izmaksas, 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 xml:space="preserve"> (t. sk. PVN)</t>
    </r>
  </si>
  <si>
    <t>Plānots realizēt 2022. gadā procentos</t>
  </si>
  <si>
    <t>Plānots realizēt 2023. gadā procentos</t>
  </si>
  <si>
    <t>Plānots realizēt 2024. gadā procentos</t>
  </si>
  <si>
    <r>
      <t xml:space="preserve">Izmaksas kopā, </t>
    </r>
    <r>
      <rPr>
        <i/>
        <sz val="10"/>
        <color theme="1"/>
        <rFont val="Times New Roman"/>
        <family val="1"/>
        <charset val="186"/>
      </rPr>
      <t>euro</t>
    </r>
  </si>
  <si>
    <t>Kopējās neattiecināmās izmaksas</t>
  </si>
  <si>
    <t>Kopējās attiecināmās izmaksas</t>
  </si>
  <si>
    <t>1 = 2 + 3</t>
  </si>
  <si>
    <t>5 = 4 / 3 (%)</t>
  </si>
  <si>
    <t>7 = 6 / 3 (%)</t>
  </si>
  <si>
    <t>Avansa maksājums (līdz 30 % no apstiprinātās finanšu instrumenta finansējuma summas)</t>
  </si>
  <si>
    <t>Starpposma maksājums (starpposmu maksājumu kopējā summa ir līdz 90 % no projektam apstiprinātās finanšu instrumenta finansējuma summas, ieskaitot saņemto avansa maksājumu)</t>
  </si>
  <si>
    <t>I projekta ceturksnis</t>
  </si>
  <si>
    <t>II projekta ceturksnis</t>
  </si>
  <si>
    <t>III projekta ceturksnis</t>
  </si>
  <si>
    <t>IV projekta ceturksnis</t>
  </si>
  <si>
    <t>V projekta ceturksnis</t>
  </si>
  <si>
    <t>VI projekta ceturksnis</t>
  </si>
  <si>
    <t>VII projekta ceturksnis</t>
  </si>
  <si>
    <t>VIII projekta ceturksnis</t>
  </si>
  <si>
    <t>21.1. demontāžas darbi nedrīkst pārsniegt 7 %</t>
  </si>
  <si>
    <t>21.2. montāžas darbi kopā nedrīkst pārsniegt 10 %</t>
  </si>
  <si>
    <t>21.3. apgaismojuma līmeņa regulēšanas ierīces, aizsardzības automātikas ierīces un pievada iegāde nedrīkst pārsniegt 25 %</t>
  </si>
  <si>
    <t>2.10. Projekta sasniedzamie rādītāji</t>
  </si>
  <si>
    <t>Plānotais elektroenerģijas patēriņa ietaupījums pēc projekta īstenošanas gadā</t>
  </si>
  <si>
    <r>
      <t>Plānotais CO</t>
    </r>
    <r>
      <rPr>
        <vertAlign val="sub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 emisiju samazinājums pēc projekta īstenošanas gadā</t>
    </r>
  </si>
  <si>
    <r>
      <t>Attiecība starp CO</t>
    </r>
    <r>
      <rPr>
        <vertAlign val="sub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 emisiju samazinājumu gadā un projektam pieprasītā finanšu instrumenta finansējumu</t>
    </r>
  </si>
  <si>
    <t>1.</t>
  </si>
  <si>
    <t>2.</t>
  </si>
  <si>
    <t>3.</t>
  </si>
  <si>
    <t>MWh/gadā</t>
  </si>
  <si>
    <r>
      <t>t CO</t>
    </r>
    <r>
      <rPr>
        <vertAlign val="subscript"/>
        <sz val="12"/>
        <color theme="1"/>
        <rFont val="Times New Roman"/>
        <family val="1"/>
        <charset val="186"/>
      </rPr>
      <t xml:space="preserve">2 </t>
    </r>
    <r>
      <rPr>
        <sz val="12"/>
        <color theme="1"/>
        <rFont val="Times New Roman"/>
        <family val="1"/>
        <charset val="186"/>
      </rPr>
      <t>gadā</t>
    </r>
  </si>
  <si>
    <t>Gadā</t>
  </si>
  <si>
    <t>2.9. Projekta tehniskie rādītāji</t>
  </si>
  <si>
    <t>Skaits</t>
  </si>
  <si>
    <t>Apgaismojuma stundu skaits (vidēji)</t>
  </si>
  <si>
    <t>h/gadā</t>
  </si>
  <si>
    <t>Elektroenerģijas patēriņš pirms projekta īstenošanas</t>
  </si>
  <si>
    <t>Elektroenerģijas patēriņš pēc projekta īstenošanas</t>
  </si>
  <si>
    <t>4.</t>
  </si>
  <si>
    <t>Nomaināmo gaismekļu kopīgā jauda</t>
  </si>
  <si>
    <t>MW</t>
  </si>
  <si>
    <t>5.</t>
  </si>
  <si>
    <t>Uzstādāmo gaismekļu kopīgā jauda</t>
  </si>
  <si>
    <t>6.</t>
  </si>
  <si>
    <t>Uzstādāmo gaismekļu skaits (katram tipam)</t>
  </si>
  <si>
    <t>gab.</t>
  </si>
  <si>
    <t>6.1.</t>
  </si>
  <si>
    <t>7.</t>
  </si>
  <si>
    <t>Uzstādāmo gaismekļu ar spuldzi darbības laiks bez apkalpes* (katram tipam)</t>
  </si>
  <si>
    <t>7.1.</t>
  </si>
  <si>
    <t>8.</t>
  </si>
  <si>
    <t>Apgaismojuma līmeņa regulēšanas ierīču skaits (katram tipam)</t>
  </si>
  <si>
    <t>9.</t>
  </si>
  <si>
    <t>Aizsardzības automātikas ierīču skaits (katram tipam)</t>
  </si>
  <si>
    <t>9.1.</t>
  </si>
  <si>
    <t>10.</t>
  </si>
  <si>
    <t>Pievadu raksturojums, garums (katram tipam)</t>
  </si>
  <si>
    <t>m</t>
  </si>
  <si>
    <t>10.1.</t>
  </si>
  <si>
    <t>11.</t>
  </si>
  <si>
    <t>Lm/W</t>
  </si>
  <si>
    <t>11.1.</t>
  </si>
  <si>
    <t>12.</t>
  </si>
  <si>
    <t>Gaismekļu balastu lietderības koeficients** (katram tipam)</t>
  </si>
  <si>
    <t>%</t>
  </si>
  <si>
    <t>12.1.</t>
  </si>
  <si>
    <t>13.</t>
  </si>
  <si>
    <t>Atjaunojamos energoresursus izmantojošas tehnoloģijas jauda</t>
  </si>
  <si>
    <t>13.1.</t>
  </si>
  <si>
    <t>14.</t>
  </si>
  <si>
    <t>Ar atjaunojamos energoresursus izmantojošu tehnoloģiju saražotā elektroenerģija gadā</t>
  </si>
  <si>
    <t>14.1.</t>
  </si>
  <si>
    <t>Uzstādāmo gaismekļu kopējās izstarotās gaismas plūsmas lieluma attiecība pret nominālo jaudu Pnom (katram tipam)</t>
  </si>
  <si>
    <t>Cits</t>
  </si>
  <si>
    <t>7.2.</t>
  </si>
  <si>
    <t xml:space="preserve"> </t>
  </si>
  <si>
    <t>9.2.</t>
  </si>
  <si>
    <t>9.3.</t>
  </si>
  <si>
    <t>9.4.</t>
  </si>
  <si>
    <t>9.5.</t>
  </si>
  <si>
    <t>10.2.</t>
  </si>
  <si>
    <t>10.3.</t>
  </si>
  <si>
    <t>10.4.</t>
  </si>
  <si>
    <t>10.5.</t>
  </si>
  <si>
    <t>11.2.</t>
  </si>
  <si>
    <t>11.3.</t>
  </si>
  <si>
    <t>11.4.</t>
  </si>
  <si>
    <t>11.5.</t>
  </si>
  <si>
    <t>12.2.</t>
  </si>
  <si>
    <t>12.3.</t>
  </si>
  <si>
    <t>12.4.</t>
  </si>
  <si>
    <t>12.5.</t>
  </si>
  <si>
    <t>13.2.</t>
  </si>
  <si>
    <t>13.3.</t>
  </si>
  <si>
    <t>13.4.</t>
  </si>
  <si>
    <t>13.5.</t>
  </si>
  <si>
    <t>saules elektrostacija</t>
  </si>
  <si>
    <t>vēja elektrotacija</t>
  </si>
  <si>
    <t>14.2.</t>
  </si>
  <si>
    <t>14.3.</t>
  </si>
  <si>
    <t>14.4.</t>
  </si>
  <si>
    <t>14.5.</t>
  </si>
  <si>
    <t>Rīgas iela, Rīga</t>
  </si>
  <si>
    <t>Jūrmalas iela, Rīga</t>
  </si>
  <si>
    <t>Kuldīgas iela, Rīga</t>
  </si>
  <si>
    <t>Talsu iela, Rīga</t>
  </si>
  <si>
    <t>Daugavpils iela, Rīga</t>
  </si>
  <si>
    <t>M2</t>
  </si>
  <si>
    <t>Dzīvsudraba PL32</t>
  </si>
  <si>
    <t>dzīvsudraba</t>
  </si>
  <si>
    <t>Gaismekļu nominālā jauda kopā, W</t>
  </si>
  <si>
    <t>1.1. Rīgas iela</t>
  </si>
  <si>
    <t>1.2. Jūrmalas iela</t>
  </si>
  <si>
    <t>1.3. Kuldīgas iela</t>
  </si>
  <si>
    <t>1.4. Talsu iela</t>
  </si>
  <si>
    <t>1.5. Daugavpils iela</t>
  </si>
  <si>
    <t>4.1. Saules paneļu montāža</t>
  </si>
  <si>
    <r>
      <t>5.2. Projekta finansēšanas plāns 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</si>
</sst>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0.000000%"/>
    <numFmt numFmtId="165" formatCode="0.0000%"/>
    <numFmt numFmtId="166" formatCode="0.0000"/>
    <numFmt numFmtId="167" formatCode="#,##0.000"/>
    <numFmt numFmtId="168" formatCode="#,##0.000000"/>
  </numFmts>
  <fonts count="45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MS Sans Serif"/>
      <family val="2"/>
    </font>
    <font>
      <sz val="12"/>
      <color theme="1"/>
      <name val="Times New Roman"/>
      <family val="2"/>
      <charset val="186"/>
    </font>
    <font>
      <sz val="12"/>
      <color theme="0"/>
      <name val="Times New Roman"/>
      <family val="2"/>
      <charset val="186"/>
    </font>
    <font>
      <sz val="12"/>
      <color rgb="FF9C0006"/>
      <name val="Times New Roman"/>
      <family val="2"/>
      <charset val="186"/>
    </font>
    <font>
      <b/>
      <sz val="12"/>
      <color rgb="FFFA7D00"/>
      <name val="Times New Roman"/>
      <family val="2"/>
      <charset val="186"/>
    </font>
    <font>
      <b/>
      <sz val="12"/>
      <color theme="0"/>
      <name val="Times New Roman"/>
      <family val="2"/>
      <charset val="186"/>
    </font>
    <font>
      <i/>
      <sz val="12"/>
      <color rgb="FF7F7F7F"/>
      <name val="Times New Roman"/>
      <family val="2"/>
      <charset val="186"/>
    </font>
    <font>
      <sz val="12"/>
      <color rgb="FF006100"/>
      <name val="Times New Roman"/>
      <family val="2"/>
      <charset val="186"/>
    </font>
    <font>
      <b/>
      <sz val="15"/>
      <color theme="3"/>
      <name val="Times New Roman"/>
      <family val="2"/>
      <charset val="186"/>
    </font>
    <font>
      <b/>
      <sz val="13"/>
      <color theme="3"/>
      <name val="Times New Roman"/>
      <family val="2"/>
      <charset val="186"/>
    </font>
    <font>
      <b/>
      <sz val="11"/>
      <color theme="3"/>
      <name val="Times New Roman"/>
      <family val="2"/>
      <charset val="186"/>
    </font>
    <font>
      <sz val="12"/>
      <color rgb="FF3F3F76"/>
      <name val="Times New Roman"/>
      <family val="2"/>
      <charset val="186"/>
    </font>
    <font>
      <sz val="12"/>
      <color rgb="FFFA7D00"/>
      <name val="Times New Roman"/>
      <family val="2"/>
      <charset val="186"/>
    </font>
    <font>
      <sz val="12"/>
      <color rgb="FF9C6500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rgb="FF3F3F3F"/>
      <name val="Times New Roman"/>
      <family val="2"/>
      <charset val="186"/>
    </font>
    <font>
      <b/>
      <sz val="12"/>
      <color theme="1"/>
      <name val="Times New Roman"/>
      <family val="2"/>
      <charset val="186"/>
    </font>
    <font>
      <sz val="12"/>
      <color rgb="FFFF0000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9" tint="-0.49998474074526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2"/>
      <charset val="186"/>
    </font>
    <font>
      <b/>
      <sz val="10"/>
      <color theme="0" tint="-0.34998626667073579"/>
      <name val="Times New Roman"/>
      <family val="1"/>
      <charset val="186"/>
    </font>
    <font>
      <sz val="10"/>
      <color theme="0" tint="-0.34998626667073579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indexed="8"/>
      <name val="Calibri"/>
      <family val="2"/>
      <charset val="204"/>
    </font>
    <font>
      <b/>
      <vertAlign val="subscript"/>
      <sz val="11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3" applyNumberFormat="0" applyAlignment="0" applyProtection="0"/>
    <xf numFmtId="0" fontId="16" fillId="0" borderId="8" applyNumberFormat="0" applyFill="0" applyAlignment="0" applyProtection="0"/>
    <xf numFmtId="0" fontId="17" fillId="31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5" fillId="32" borderId="9" applyNumberFormat="0" applyFont="0" applyAlignment="0" applyProtection="0"/>
    <xf numFmtId="0" fontId="20" fillId="27" borderId="10" applyNumberFormat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" fillId="0" borderId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/>
  </cellStyleXfs>
  <cellXfs count="143">
    <xf numFmtId="0" fontId="0" fillId="0" borderId="0" xfId="0"/>
    <xf numFmtId="0" fontId="23" fillId="0" borderId="0" xfId="0" applyFont="1"/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33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" fillId="3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0" fontId="3" fillId="0" borderId="1" xfId="42" applyNumberFormat="1" applyFont="1" applyBorder="1" applyAlignment="1">
      <alignment horizontal="right" vertical="center" wrapText="1"/>
    </xf>
    <xf numFmtId="10" fontId="2" fillId="0" borderId="1" xfId="42" applyNumberFormat="1" applyFont="1" applyBorder="1" applyAlignment="1">
      <alignment horizontal="right" vertical="center" wrapText="1"/>
    </xf>
    <xf numFmtId="4" fontId="2" fillId="33" borderId="1" xfId="0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5" fillId="0" borderId="1" xfId="0" applyFont="1" applyBorder="1" applyAlignment="1">
      <alignment vertical="center" wrapText="1"/>
    </xf>
    <xf numFmtId="9" fontId="2" fillId="33" borderId="1" xfId="42" applyFont="1" applyFill="1" applyBorder="1" applyAlignment="1">
      <alignment horizontal="center" vertical="center" wrapText="1"/>
    </xf>
    <xf numFmtId="0" fontId="3" fillId="36" borderId="2" xfId="0" applyFont="1" applyFill="1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justify" vertical="center"/>
    </xf>
    <xf numFmtId="0" fontId="30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6" fillId="0" borderId="0" xfId="0" applyFont="1"/>
    <xf numFmtId="0" fontId="25" fillId="0" borderId="0" xfId="0" applyFont="1"/>
    <xf numFmtId="0" fontId="23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165" fontId="3" fillId="35" borderId="1" xfId="42" applyNumberFormat="1" applyFont="1" applyFill="1" applyBorder="1"/>
    <xf numFmtId="165" fontId="26" fillId="37" borderId="1" xfId="42" applyNumberFormat="1" applyFont="1" applyFill="1" applyBorder="1"/>
    <xf numFmtId="165" fontId="29" fillId="0" borderId="1" xfId="42" applyNumberFormat="1" applyFont="1" applyBorder="1"/>
    <xf numFmtId="0" fontId="2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0" fontId="3" fillId="0" borderId="0" xfId="42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right" vertical="center" wrapText="1"/>
    </xf>
    <xf numFmtId="10" fontId="34" fillId="0" borderId="0" xfId="42" applyNumberFormat="1" applyFont="1" applyBorder="1" applyAlignment="1">
      <alignment horizontal="right" vertical="center" wrapText="1"/>
    </xf>
    <xf numFmtId="0" fontId="28" fillId="0" borderId="0" xfId="0" applyFont="1"/>
    <xf numFmtId="0" fontId="23" fillId="0" borderId="0" xfId="0" applyFont="1" applyBorder="1" applyAlignment="1">
      <alignment wrapText="1"/>
    </xf>
    <xf numFmtId="0" fontId="28" fillId="0" borderId="0" xfId="0" applyFont="1" applyAlignment="1">
      <alignment vertical="center"/>
    </xf>
    <xf numFmtId="0" fontId="30" fillId="0" borderId="0" xfId="0" applyFont="1"/>
    <xf numFmtId="0" fontId="30" fillId="0" borderId="1" xfId="0" applyFont="1" applyBorder="1" applyAlignment="1">
      <alignment vertical="center" wrapText="1"/>
    </xf>
    <xf numFmtId="166" fontId="30" fillId="0" borderId="1" xfId="0" applyNumberFormat="1" applyFont="1" applyBorder="1" applyAlignment="1">
      <alignment horizontal="right" vertical="center" wrapText="1"/>
    </xf>
    <xf numFmtId="167" fontId="30" fillId="0" borderId="1" xfId="0" applyNumberFormat="1" applyFont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3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31" fillId="37" borderId="1" xfId="0" applyFont="1" applyFill="1" applyBorder="1" applyAlignment="1">
      <alignment horizontal="left"/>
    </xf>
    <xf numFmtId="0" fontId="25" fillId="36" borderId="12" xfId="0" applyFont="1" applyFill="1" applyBorder="1" applyAlignment="1">
      <alignment horizontal="left"/>
    </xf>
    <xf numFmtId="0" fontId="25" fillId="36" borderId="13" xfId="0" applyFont="1" applyFill="1" applyBorder="1" applyAlignment="1">
      <alignment horizontal="left"/>
    </xf>
    <xf numFmtId="0" fontId="25" fillId="3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47" applyFont="1"/>
    <xf numFmtId="0" fontId="1" fillId="0" borderId="0" xfId="47"/>
    <xf numFmtId="0" fontId="1" fillId="0" borderId="1" xfId="47" applyBorder="1" applyAlignment="1">
      <alignment vertical="center"/>
    </xf>
    <xf numFmtId="0" fontId="19" fillId="0" borderId="1" xfId="47" applyFont="1" applyBorder="1" applyAlignment="1">
      <alignment horizontal="center"/>
    </xf>
    <xf numFmtId="0" fontId="37" fillId="0" borderId="0" xfId="47" applyFont="1" applyAlignment="1">
      <alignment horizontal="right" vertical="center" wrapText="1"/>
    </xf>
    <xf numFmtId="0" fontId="37" fillId="0" borderId="0" xfId="47" applyFont="1"/>
    <xf numFmtId="0" fontId="1" fillId="0" borderId="2" xfId="47" applyBorder="1" applyAlignment="1">
      <alignment vertical="center"/>
    </xf>
    <xf numFmtId="0" fontId="19" fillId="0" borderId="2" xfId="47" applyFont="1" applyBorder="1" applyAlignment="1">
      <alignment horizontal="center"/>
    </xf>
    <xf numFmtId="0" fontId="1" fillId="0" borderId="16" xfId="47" applyBorder="1" applyAlignment="1">
      <alignment horizontal="center" vertical="center"/>
    </xf>
    <xf numFmtId="0" fontId="19" fillId="0" borderId="16" xfId="47" applyFont="1" applyBorder="1"/>
    <xf numFmtId="0" fontId="1" fillId="0" borderId="19" xfId="47" applyBorder="1" applyAlignment="1">
      <alignment horizontal="left" wrapText="1"/>
    </xf>
    <xf numFmtId="0" fontId="1" fillId="0" borderId="25" xfId="47" applyBorder="1" applyAlignment="1">
      <alignment horizontal="center" vertical="center"/>
    </xf>
    <xf numFmtId="0" fontId="1" fillId="0" borderId="27" xfId="47" applyBorder="1" applyAlignment="1">
      <alignment horizontal="left" wrapText="1"/>
    </xf>
    <xf numFmtId="0" fontId="1" fillId="0" borderId="28" xfId="47" applyBorder="1" applyAlignment="1">
      <alignment horizontal="center" vertical="center"/>
    </xf>
    <xf numFmtId="0" fontId="1" fillId="0" borderId="22" xfId="47" applyBorder="1" applyAlignment="1">
      <alignment horizontal="center" vertical="center"/>
    </xf>
    <xf numFmtId="0" fontId="19" fillId="0" borderId="22" xfId="47" applyFont="1" applyBorder="1"/>
    <xf numFmtId="3" fontId="19" fillId="0" borderId="23" xfId="47" applyNumberFormat="1" applyFont="1" applyBorder="1" applyAlignment="1">
      <alignment horizontal="right"/>
    </xf>
    <xf numFmtId="3" fontId="19" fillId="0" borderId="17" xfId="47" applyNumberFormat="1" applyFont="1" applyBorder="1" applyAlignment="1">
      <alignment horizontal="right"/>
    </xf>
    <xf numFmtId="3" fontId="37" fillId="0" borderId="27" xfId="47" applyNumberFormat="1" applyFont="1" applyBorder="1" applyAlignment="1">
      <alignment horizontal="right"/>
    </xf>
    <xf numFmtId="168" fontId="37" fillId="0" borderId="27" xfId="47" applyNumberFormat="1" applyFont="1" applyBorder="1" applyAlignment="1">
      <alignment horizontal="right"/>
    </xf>
    <xf numFmtId="3" fontId="37" fillId="0" borderId="19" xfId="47" applyNumberFormat="1" applyFont="1" applyBorder="1" applyAlignment="1">
      <alignment horizontal="right"/>
    </xf>
    <xf numFmtId="168" fontId="37" fillId="0" borderId="19" xfId="47" applyNumberFormat="1" applyFont="1" applyBorder="1" applyAlignment="1">
      <alignment horizontal="right"/>
    </xf>
    <xf numFmtId="0" fontId="19" fillId="0" borderId="35" xfId="47" applyFont="1" applyBorder="1" applyAlignment="1">
      <alignment horizontal="center"/>
    </xf>
    <xf numFmtId="3" fontId="19" fillId="0" borderId="36" xfId="47" applyNumberFormat="1" applyFont="1" applyBorder="1" applyAlignment="1">
      <alignment horizontal="right"/>
    </xf>
    <xf numFmtId="3" fontId="37" fillId="0" borderId="37" xfId="47" applyNumberFormat="1" applyFont="1" applyBorder="1" applyAlignment="1">
      <alignment horizontal="right"/>
    </xf>
    <xf numFmtId="168" fontId="37" fillId="0" borderId="37" xfId="47" applyNumberFormat="1" applyFont="1" applyBorder="1" applyAlignment="1">
      <alignment horizontal="right"/>
    </xf>
    <xf numFmtId="0" fontId="37" fillId="40" borderId="12" xfId="47" applyFont="1" applyFill="1" applyBorder="1"/>
    <xf numFmtId="0" fontId="38" fillId="0" borderId="0" xfId="47" applyFont="1" applyBorder="1" applyAlignment="1">
      <alignment horizontal="center"/>
    </xf>
    <xf numFmtId="0" fontId="37" fillId="40" borderId="1" xfId="47" applyFont="1" applyFill="1" applyBorder="1"/>
    <xf numFmtId="0" fontId="19" fillId="0" borderId="39" xfId="47" applyFont="1" applyBorder="1" applyAlignment="1">
      <alignment horizontal="center"/>
    </xf>
    <xf numFmtId="0" fontId="19" fillId="0" borderId="12" xfId="47" applyFont="1" applyBorder="1" applyAlignment="1">
      <alignment horizontal="center"/>
    </xf>
    <xf numFmtId="0" fontId="19" fillId="0" borderId="40" xfId="47" applyFont="1" applyBorder="1" applyAlignment="1">
      <alignment horizontal="center"/>
    </xf>
    <xf numFmtId="0" fontId="37" fillId="40" borderId="12" xfId="47" applyFont="1" applyFill="1" applyBorder="1" applyAlignment="1">
      <alignment horizontal="center"/>
    </xf>
    <xf numFmtId="3" fontId="37" fillId="40" borderId="14" xfId="47" applyNumberFormat="1" applyFont="1" applyFill="1" applyBorder="1"/>
    <xf numFmtId="0" fontId="37" fillId="38" borderId="18" xfId="47" applyFont="1" applyFill="1" applyBorder="1" applyAlignment="1">
      <alignment horizontal="center" vertical="center" wrapText="1"/>
    </xf>
    <xf numFmtId="0" fontId="37" fillId="38" borderId="24" xfId="47" applyFont="1" applyFill="1" applyBorder="1" applyAlignment="1">
      <alignment horizontal="center" vertical="center" wrapText="1"/>
    </xf>
    <xf numFmtId="0" fontId="37" fillId="38" borderId="32" xfId="47" applyFont="1" applyFill="1" applyBorder="1" applyAlignment="1">
      <alignment horizontal="center"/>
    </xf>
    <xf numFmtId="0" fontId="37" fillId="38" borderId="33" xfId="47" applyFont="1" applyFill="1" applyBorder="1" applyAlignment="1">
      <alignment horizontal="center"/>
    </xf>
    <xf numFmtId="0" fontId="37" fillId="38" borderId="34" xfId="47" applyFont="1" applyFill="1" applyBorder="1" applyAlignment="1">
      <alignment horizontal="center"/>
    </xf>
    <xf numFmtId="0" fontId="37" fillId="38" borderId="38" xfId="47" applyFont="1" applyFill="1" applyBorder="1" applyAlignment="1">
      <alignment horizontal="center"/>
    </xf>
    <xf numFmtId="0" fontId="37" fillId="38" borderId="20" xfId="47" applyFont="1" applyFill="1" applyBorder="1" applyAlignment="1">
      <alignment horizontal="center" vertical="center" wrapText="1"/>
    </xf>
    <xf numFmtId="0" fontId="37" fillId="38" borderId="26" xfId="47" applyFont="1" applyFill="1" applyBorder="1" applyAlignment="1">
      <alignment horizontal="center" vertical="center" wrapText="1"/>
    </xf>
    <xf numFmtId="0" fontId="1" fillId="38" borderId="29" xfId="47" applyFont="1" applyFill="1" applyBorder="1" applyAlignment="1">
      <alignment horizontal="center" vertical="center" wrapText="1"/>
    </xf>
    <xf numFmtId="0" fontId="1" fillId="38" borderId="30" xfId="47" applyFont="1" applyFill="1" applyBorder="1" applyAlignment="1">
      <alignment horizontal="center" vertical="center" wrapText="1"/>
    </xf>
    <xf numFmtId="0" fontId="1" fillId="38" borderId="31" xfId="47" applyFont="1" applyFill="1" applyBorder="1" applyAlignment="1">
      <alignment horizontal="center" vertical="center" wrapText="1"/>
    </xf>
    <xf numFmtId="0" fontId="1" fillId="38" borderId="21" xfId="47" applyFont="1" applyFill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right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left" vertical="center" wrapText="1"/>
    </xf>
    <xf numFmtId="0" fontId="28" fillId="36" borderId="1" xfId="0" applyFont="1" applyFill="1" applyBorder="1" applyAlignment="1">
      <alignment vertical="center" wrapText="1"/>
    </xf>
    <xf numFmtId="0" fontId="28" fillId="36" borderId="1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vertical="center"/>
    </xf>
    <xf numFmtId="0" fontId="23" fillId="36" borderId="1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 wrapText="1"/>
    </xf>
    <xf numFmtId="0" fontId="23" fillId="36" borderId="1" xfId="0" applyFont="1" applyFill="1" applyBorder="1" applyAlignment="1">
      <alignment horizontal="center" vertical="center" wrapText="1"/>
    </xf>
    <xf numFmtId="0" fontId="2" fillId="36" borderId="1" xfId="0" applyFont="1" applyFill="1" applyBorder="1" applyAlignment="1">
      <alignment horizontal="center" vertical="center" wrapText="1"/>
    </xf>
    <xf numFmtId="0" fontId="23" fillId="36" borderId="39" xfId="0" applyFont="1" applyFill="1" applyBorder="1" applyAlignment="1">
      <alignment horizontal="center"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167" fontId="30" fillId="0" borderId="1" xfId="0" applyNumberFormat="1" applyFont="1" applyBorder="1"/>
    <xf numFmtId="3" fontId="30" fillId="0" borderId="1" xfId="0" applyNumberFormat="1" applyFont="1" applyBorder="1" applyAlignment="1">
      <alignment horizontal="right"/>
    </xf>
    <xf numFmtId="168" fontId="30" fillId="0" borderId="1" xfId="0" applyNumberFormat="1" applyFont="1" applyBorder="1"/>
    <xf numFmtId="0" fontId="30" fillId="0" borderId="1" xfId="0" applyFont="1" applyBorder="1" applyAlignment="1">
      <alignment horizontal="left"/>
    </xf>
    <xf numFmtId="16" fontId="30" fillId="0" borderId="1" xfId="0" applyNumberFormat="1" applyFont="1" applyBorder="1"/>
    <xf numFmtId="0" fontId="30" fillId="41" borderId="1" xfId="0" applyFont="1" applyFill="1" applyBorder="1"/>
    <xf numFmtId="167" fontId="30" fillId="41" borderId="1" xfId="0" applyNumberFormat="1" applyFont="1" applyFill="1" applyBorder="1"/>
    <xf numFmtId="0" fontId="37" fillId="39" borderId="12" xfId="47" applyFont="1" applyFill="1" applyBorder="1"/>
    <xf numFmtId="0" fontId="19" fillId="39" borderId="13" xfId="47" applyFont="1" applyFill="1" applyBorder="1"/>
    <xf numFmtId="0" fontId="37" fillId="39" borderId="13" xfId="47" applyFont="1" applyFill="1" applyBorder="1" applyAlignment="1">
      <alignment horizontal="right" vertical="center"/>
    </xf>
    <xf numFmtId="0" fontId="37" fillId="39" borderId="14" xfId="47" applyFont="1" applyFill="1" applyBorder="1" applyAlignment="1">
      <alignment horizontal="right" vertical="center"/>
    </xf>
    <xf numFmtId="0" fontId="37" fillId="39" borderId="12" xfId="47" applyFont="1" applyFill="1" applyBorder="1" applyAlignment="1">
      <alignment horizontal="center"/>
    </xf>
    <xf numFmtId="0" fontId="37" fillId="39" borderId="14" xfId="47" applyFont="1" applyFill="1" applyBorder="1" applyAlignment="1">
      <alignment horizontal="center"/>
    </xf>
    <xf numFmtId="0" fontId="19" fillId="39" borderId="1" xfId="47" applyFont="1" applyFill="1" applyBorder="1"/>
    <xf numFmtId="0" fontId="37" fillId="39" borderId="13" xfId="47" applyFont="1" applyFill="1" applyBorder="1" applyAlignment="1">
      <alignment horizontal="center"/>
    </xf>
    <xf numFmtId="0" fontId="1" fillId="33" borderId="30" xfId="47" applyFont="1" applyFill="1" applyBorder="1" applyAlignment="1">
      <alignment horizontal="center" vertical="center" wrapText="1"/>
    </xf>
    <xf numFmtId="0" fontId="32" fillId="36" borderId="1" xfId="0" applyFont="1" applyFill="1" applyBorder="1" applyAlignment="1">
      <alignment horizontal="center" vertical="center" wrapText="1"/>
    </xf>
    <xf numFmtId="0" fontId="32" fillId="36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34" borderId="1" xfId="0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right" vertical="center"/>
    </xf>
    <xf numFmtId="164" fontId="43" fillId="0" borderId="1" xfId="42" applyNumberFormat="1" applyFont="1" applyBorder="1" applyAlignment="1">
      <alignment horizontal="right" vertical="center"/>
    </xf>
    <xf numFmtId="0" fontId="44" fillId="0" borderId="1" xfId="0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right" vertical="center"/>
    </xf>
    <xf numFmtId="164" fontId="28" fillId="0" borderId="1" xfId="42" applyNumberFormat="1" applyFont="1" applyBorder="1" applyAlignment="1">
      <alignment horizontal="right" vertical="center"/>
    </xf>
    <xf numFmtId="9" fontId="30" fillId="0" borderId="0" xfId="0" applyNumberFormat="1" applyFont="1" applyAlignment="1"/>
  </cellXfs>
  <cellStyles count="5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48" xr:uid="{77E3CD28-627F-4041-8229-45A55F212C49}"/>
    <cellStyle name="Excel Built-in Normal" xfId="49" xr:uid="{5C11A49C-9A06-4EA1-B5CA-66B48672EFE6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rmal 4" xfId="39" xr:uid="{00000000-0005-0000-0000-000027000000}"/>
    <cellStyle name="Normal 5" xfId="47" xr:uid="{8E5B7439-4F46-4EB0-8647-E3FCB2CEE5DE}"/>
    <cellStyle name="Note 2" xfId="40" xr:uid="{00000000-0005-0000-0000-000028000000}"/>
    <cellStyle name="Output 2" xfId="41" xr:uid="{00000000-0005-0000-0000-000029000000}"/>
    <cellStyle name="Percent" xfId="42" builtinId="5"/>
    <cellStyle name="Percent 2" xfId="43" xr:uid="{00000000-0005-0000-0000-00002B000000}"/>
    <cellStyle name="Standard_HWB Kurzverf. Formular" xfId="44" xr:uid="{00000000-0005-0000-0000-00002C000000}"/>
    <cellStyle name="Total 2" xfId="45" xr:uid="{00000000-0005-0000-0000-00002D000000}"/>
    <cellStyle name="Warning Text 2" xfId="46" xr:uid="{00000000-0005-0000-0000-00002E000000}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</dxfs>
  <tableStyles count="1" defaultTableStyle="TableStyleMedium2" defaultPivotStyle="PivotStyleLight16">
    <tableStyle name="Invisible" pivot="0" table="0" count="0" xr9:uid="{AD5143FB-444D-4B54-BF9C-2959E0FE350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AS_EKII/1.1_Arhitekt&#363;ras%20pieminek&#316;i/EKII_01_finan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ĀRBAUDE"/>
      <sheetName val="2.7. tabula"/>
      <sheetName val="5.1. tabula"/>
      <sheetName val="5.2. tabula"/>
      <sheetName val="5.3. tabula"/>
    </sheetNames>
    <sheetDataSet>
      <sheetData sheetId="0" refreshError="1"/>
      <sheetData sheetId="1" refreshError="1"/>
      <sheetData sheetId="2">
        <row r="9">
          <cell r="E9">
            <v>0</v>
          </cell>
        </row>
      </sheetData>
      <sheetData sheetId="3" refreshError="1"/>
      <sheetData sheetId="4">
        <row r="4">
          <cell r="B4">
            <v>182350.5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FF0000"/>
  </sheetPr>
  <dimension ref="A1:N15"/>
  <sheetViews>
    <sheetView tabSelected="1" workbookViewId="0">
      <selection activeCell="A25" sqref="A25"/>
    </sheetView>
  </sheetViews>
  <sheetFormatPr defaultColWidth="0" defaultRowHeight="15.75" customHeight="1" x14ac:dyDescent="0.25"/>
  <cols>
    <col min="1" max="1" width="81.625" customWidth="1"/>
    <col min="2" max="6" width="17" customWidth="1"/>
    <col min="7" max="7" width="6.25" customWidth="1"/>
    <col min="8" max="12" width="0" hidden="1" customWidth="1"/>
    <col min="15" max="16384" width="9" hidden="1"/>
  </cols>
  <sheetData>
    <row r="1" spans="1:6" x14ac:dyDescent="0.25">
      <c r="A1" s="45" t="s">
        <v>35</v>
      </c>
      <c r="B1" s="48" t="s">
        <v>62</v>
      </c>
      <c r="C1" s="49"/>
      <c r="D1" s="49"/>
      <c r="E1" s="49"/>
      <c r="F1" s="50"/>
    </row>
    <row r="2" spans="1:6" x14ac:dyDescent="0.25">
      <c r="A2" s="45" t="s">
        <v>38</v>
      </c>
      <c r="B2" s="16" t="s">
        <v>34</v>
      </c>
      <c r="C2" s="1"/>
      <c r="D2" s="1"/>
      <c r="E2" s="1"/>
      <c r="F2" s="1"/>
    </row>
    <row r="3" spans="1:6" x14ac:dyDescent="0.25">
      <c r="A3" s="45" t="s">
        <v>12</v>
      </c>
      <c r="B3" s="26">
        <v>0.7</v>
      </c>
      <c r="C3" s="1"/>
      <c r="D3" s="1"/>
      <c r="E3" s="1"/>
      <c r="F3" s="1"/>
    </row>
    <row r="4" spans="1:6" x14ac:dyDescent="0.25">
      <c r="A4" s="45" t="s">
        <v>36</v>
      </c>
      <c r="B4" s="27">
        <f>'5.2. tabula'!F7</f>
        <v>0.7</v>
      </c>
      <c r="C4" s="51" t="str">
        <f>IF(B4&gt;B5,"KĻŪDA - PĀRSNIEDZ MAKSIMĀLO LIKMI","")</f>
        <v/>
      </c>
      <c r="D4" s="52"/>
      <c r="E4" s="52"/>
      <c r="F4" s="52"/>
    </row>
    <row r="5" spans="1:6" x14ac:dyDescent="0.25">
      <c r="A5" s="46" t="s">
        <v>17</v>
      </c>
      <c r="B5" s="28">
        <v>0.7</v>
      </c>
      <c r="C5" s="1"/>
      <c r="D5" s="1"/>
      <c r="E5" s="1"/>
      <c r="F5" s="1"/>
    </row>
    <row r="6" spans="1:6" x14ac:dyDescent="0.25"/>
    <row r="7" spans="1:6" x14ac:dyDescent="0.25">
      <c r="A7" s="44" t="s">
        <v>119</v>
      </c>
      <c r="B7" s="47" t="str">
        <f>IF('5.1. tabula'!G22&gt;0.07,"KĻŪDA - PĀRSNIEDZ 7%","OK")</f>
        <v>OK</v>
      </c>
      <c r="C7" s="47"/>
      <c r="D7" s="47"/>
      <c r="E7" s="47"/>
      <c r="F7" s="47"/>
    </row>
    <row r="8" spans="1:6" x14ac:dyDescent="0.25">
      <c r="A8" s="44" t="s">
        <v>120</v>
      </c>
      <c r="B8" s="47" t="str">
        <f>IF(('5.1. tabula'!G28)&gt;0.1,"KĻŪDA - PĀRSNIEDZ 10%","OK")</f>
        <v>OK</v>
      </c>
      <c r="C8" s="47"/>
      <c r="D8" s="47"/>
      <c r="E8" s="47"/>
      <c r="F8" s="47"/>
    </row>
    <row r="9" spans="1:6" x14ac:dyDescent="0.25">
      <c r="A9" s="44" t="s">
        <v>121</v>
      </c>
      <c r="B9" s="47" t="str">
        <f>IF(('5.1. tabula'!G17+'5.1. tabula'!G18+'5.1. tabula'!G19)&gt;0.25,"KĻŪDA - PĀRSNIEDZ 25%","OK")</f>
        <v>OK</v>
      </c>
      <c r="C9" s="47"/>
      <c r="D9" s="47"/>
      <c r="E9" s="47"/>
      <c r="F9" s="47"/>
    </row>
    <row r="10" spans="1:6" x14ac:dyDescent="0.25">
      <c r="A10" s="44" t="s">
        <v>57</v>
      </c>
      <c r="B10" s="47" t="str">
        <f>IF('5.1. tabula'!G40&gt;0.03,"KĻŪDA - PĀRSNIEDZ 3%","OK")</f>
        <v>OK</v>
      </c>
      <c r="C10" s="47"/>
      <c r="D10" s="47"/>
      <c r="E10" s="47"/>
      <c r="F10" s="47"/>
    </row>
    <row r="11" spans="1:6" x14ac:dyDescent="0.25">
      <c r="A11" s="44" t="s">
        <v>39</v>
      </c>
      <c r="B11" s="47" t="str">
        <f>IF(SUM('5.1. tabula'!O6:O41),"KĻŪDA PROCENTU SADALĪJUMĀ GADU GRIEZUMĀ","OK")</f>
        <v>OK</v>
      </c>
      <c r="C11" s="47"/>
      <c r="D11" s="47"/>
      <c r="E11" s="47"/>
      <c r="F11" s="47"/>
    </row>
    <row r="12" spans="1:6" x14ac:dyDescent="0.25">
      <c r="A12" s="44" t="s">
        <v>58</v>
      </c>
      <c r="B12" s="47" t="str">
        <f>IF('5.2. tabula'!E7&gt;500000,"KĻŪDA - pārsniedz maksimāli iespējamo summu 500000",IF(100000&gt;'5.2. tabula'!E7,"KĻŪDA - mazāk par minimālo iespējamo summu","OK"))</f>
        <v>OK</v>
      </c>
      <c r="C12" s="47"/>
      <c r="D12" s="47"/>
      <c r="E12" s="47"/>
      <c r="F12" s="47"/>
    </row>
    <row r="13" spans="1:6" x14ac:dyDescent="0.25">
      <c r="A13" s="44" t="s">
        <v>55</v>
      </c>
      <c r="B13" s="47" t="str">
        <f>IF(SUM('5.3. tabula'!B3:I3)&gt;'5.2. tabula'!E7*0.3,"KĻŪDA - pārsniedz 30%","OK")</f>
        <v>OK</v>
      </c>
      <c r="C13" s="47"/>
      <c r="D13" s="47"/>
      <c r="E13" s="47"/>
      <c r="F13" s="47"/>
    </row>
    <row r="14" spans="1:6" x14ac:dyDescent="0.25">
      <c r="A14" s="44" t="s">
        <v>54</v>
      </c>
      <c r="B14" s="47" t="str">
        <f>IF(SUM('5.3. tabula'!B4:I4)&gt;'5.2. tabula'!E7*0.9,"KĻŪDA - pārsniedz 90%","OK")</f>
        <v>OK</v>
      </c>
      <c r="C14" s="47"/>
      <c r="D14" s="47"/>
      <c r="E14" s="47"/>
      <c r="F14" s="47"/>
    </row>
    <row r="15" spans="1:6" x14ac:dyDescent="0.25">
      <c r="A15" s="1"/>
    </row>
  </sheetData>
  <mergeCells count="10">
    <mergeCell ref="B12:F12"/>
    <mergeCell ref="B13:F13"/>
    <mergeCell ref="B14:F14"/>
    <mergeCell ref="B7:F7"/>
    <mergeCell ref="B8:F8"/>
    <mergeCell ref="B1:F1"/>
    <mergeCell ref="C4:F4"/>
    <mergeCell ref="B11:F11"/>
    <mergeCell ref="B10:F10"/>
    <mergeCell ref="B9:F9"/>
  </mergeCells>
  <conditionalFormatting sqref="B4">
    <cfRule type="expression" dxfId="13" priority="26">
      <formula>$B$4&lt;=$B$5</formula>
    </cfRule>
  </conditionalFormatting>
  <conditionalFormatting sqref="B10:F10">
    <cfRule type="expression" dxfId="12" priority="22">
      <formula>B10="OK"</formula>
    </cfRule>
  </conditionalFormatting>
  <conditionalFormatting sqref="B7:F7">
    <cfRule type="expression" dxfId="11" priority="19">
      <formula>B7="OK"</formula>
    </cfRule>
  </conditionalFormatting>
  <conditionalFormatting sqref="C4">
    <cfRule type="expression" dxfId="10" priority="17">
      <formula>C4&lt;&gt;""</formula>
    </cfRule>
  </conditionalFormatting>
  <conditionalFormatting sqref="B8:F8">
    <cfRule type="expression" dxfId="9" priority="8">
      <formula>B8="OK"</formula>
    </cfRule>
  </conditionalFormatting>
  <conditionalFormatting sqref="B11:F11">
    <cfRule type="expression" dxfId="8" priority="6">
      <formula>B11="OK"</formula>
    </cfRule>
  </conditionalFormatting>
  <conditionalFormatting sqref="B13:F13">
    <cfRule type="expression" dxfId="7" priority="5">
      <formula>B13="OK"</formula>
    </cfRule>
  </conditionalFormatting>
  <conditionalFormatting sqref="B14:F14">
    <cfRule type="expression" dxfId="6" priority="4">
      <formula>B14="OK"</formula>
    </cfRule>
  </conditionalFormatting>
  <conditionalFormatting sqref="B9:F9">
    <cfRule type="expression" dxfId="5" priority="2">
      <formula>B9="OK"</formula>
    </cfRule>
  </conditionalFormatting>
  <conditionalFormatting sqref="B12:F12">
    <cfRule type="expression" dxfId="4" priority="1">
      <formula>B12="OK"</formula>
    </cfRule>
  </conditionalFormatting>
  <dataValidations count="1">
    <dataValidation type="list" allowBlank="1" showInputMessage="1" showErrorMessage="1" sqref="B2" xr:uid="{00000000-0002-0000-0000-000000000000}">
      <formula1>"JĀ,NĒ"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B0D7-F837-4A7E-9850-2AC0CB59F4BE}">
  <sheetPr>
    <tabColor theme="6" tint="0.59999389629810485"/>
  </sheetPr>
  <dimension ref="A1:V228"/>
  <sheetViews>
    <sheetView workbookViewId="0">
      <pane xSplit="1" ySplit="2" topLeftCell="E147" activePane="bottomRight" state="frozenSplit"/>
      <selection pane="topRight" activeCell="D1" sqref="D1"/>
      <selection pane="bottomLeft" activeCell="A4" sqref="A4"/>
      <selection pane="bottomRight" activeCell="U227" sqref="U227"/>
    </sheetView>
  </sheetViews>
  <sheetFormatPr defaultColWidth="7.625" defaultRowHeight="15" x14ac:dyDescent="0.25"/>
  <cols>
    <col min="1" max="1" width="22.875" style="55" customWidth="1"/>
    <col min="2" max="2" width="13.125" style="55" customWidth="1"/>
    <col min="3" max="3" width="18.5" style="55" customWidth="1"/>
    <col min="4" max="4" width="15" style="55" customWidth="1"/>
    <col min="5" max="5" width="11.25" style="55" customWidth="1"/>
    <col min="6" max="6" width="6.25" style="55" customWidth="1"/>
    <col min="7" max="8" width="9.875" style="55" customWidth="1"/>
    <col min="9" max="9" width="11.625" style="55" customWidth="1"/>
    <col min="10" max="10" width="18.5" style="55" customWidth="1"/>
    <col min="11" max="11" width="6.25" style="55" customWidth="1"/>
    <col min="12" max="13" width="9.875" style="55" customWidth="1"/>
    <col min="14" max="14" width="13.375" style="55" customWidth="1"/>
    <col min="15" max="15" width="12.625" style="55" customWidth="1"/>
    <col min="16" max="16" width="11.625" style="55" customWidth="1"/>
    <col min="17" max="18" width="14.875" style="55" customWidth="1"/>
    <col min="19" max="19" width="7.625" style="55"/>
    <col min="20" max="21" width="11.125" style="55" customWidth="1"/>
    <col min="22" max="16384" width="7.625" style="55"/>
  </cols>
  <sheetData>
    <row r="1" spans="1:21" ht="16.5" customHeight="1" thickBot="1" x14ac:dyDescent="0.3">
      <c r="A1" s="89" t="s">
        <v>69</v>
      </c>
      <c r="B1" s="90" t="s">
        <v>67</v>
      </c>
      <c r="C1" s="91" t="s">
        <v>72</v>
      </c>
      <c r="D1" s="92"/>
      <c r="E1" s="92"/>
      <c r="F1" s="92"/>
      <c r="G1" s="92"/>
      <c r="H1" s="92"/>
      <c r="I1" s="93"/>
      <c r="J1" s="91" t="s">
        <v>73</v>
      </c>
      <c r="K1" s="92"/>
      <c r="L1" s="92"/>
      <c r="M1" s="92"/>
      <c r="N1" s="94"/>
      <c r="O1" s="94"/>
      <c r="P1" s="93"/>
      <c r="Q1" s="89" t="s">
        <v>77</v>
      </c>
      <c r="R1" s="89" t="s">
        <v>78</v>
      </c>
    </row>
    <row r="2" spans="1:21" ht="75.75" thickBot="1" x14ac:dyDescent="0.3">
      <c r="A2" s="95"/>
      <c r="B2" s="96"/>
      <c r="C2" s="97" t="s">
        <v>70</v>
      </c>
      <c r="D2" s="98" t="s">
        <v>71</v>
      </c>
      <c r="E2" s="98" t="s">
        <v>64</v>
      </c>
      <c r="F2" s="98" t="s">
        <v>63</v>
      </c>
      <c r="G2" s="98" t="s">
        <v>75</v>
      </c>
      <c r="H2" s="98" t="s">
        <v>76</v>
      </c>
      <c r="I2" s="99" t="s">
        <v>74</v>
      </c>
      <c r="J2" s="97" t="s">
        <v>70</v>
      </c>
      <c r="K2" s="98" t="s">
        <v>63</v>
      </c>
      <c r="L2" s="98" t="s">
        <v>75</v>
      </c>
      <c r="M2" s="98" t="s">
        <v>76</v>
      </c>
      <c r="N2" s="100" t="s">
        <v>79</v>
      </c>
      <c r="O2" s="100" t="s">
        <v>66</v>
      </c>
      <c r="P2" s="99" t="s">
        <v>74</v>
      </c>
      <c r="Q2" s="95"/>
      <c r="R2" s="95"/>
      <c r="T2" s="131" t="s">
        <v>210</v>
      </c>
      <c r="U2" s="131" t="s">
        <v>210</v>
      </c>
    </row>
    <row r="3" spans="1:21" x14ac:dyDescent="0.25">
      <c r="A3" s="67" t="s">
        <v>202</v>
      </c>
      <c r="B3" s="68" t="s">
        <v>207</v>
      </c>
      <c r="C3" s="69" t="s">
        <v>208</v>
      </c>
      <c r="D3" s="61" t="s">
        <v>209</v>
      </c>
      <c r="E3" s="62">
        <v>4000</v>
      </c>
      <c r="F3" s="62">
        <v>158</v>
      </c>
      <c r="G3" s="62">
        <v>350</v>
      </c>
      <c r="H3" s="62">
        <v>25</v>
      </c>
      <c r="I3" s="71">
        <f>E3*(G3+H3)*F3*0.001</f>
        <v>237000</v>
      </c>
      <c r="J3" s="70" t="s">
        <v>65</v>
      </c>
      <c r="K3" s="62">
        <v>158</v>
      </c>
      <c r="L3" s="62">
        <v>75</v>
      </c>
      <c r="M3" s="62">
        <v>5</v>
      </c>
      <c r="N3" s="84">
        <v>1000</v>
      </c>
      <c r="O3" s="84">
        <v>0.8</v>
      </c>
      <c r="P3" s="71">
        <f>E3*(L3+M3)*K3*0.001-(L3+M3)*K3*0.001*N3*O3</f>
        <v>40448</v>
      </c>
      <c r="Q3" s="73">
        <f>I3-P3</f>
        <v>196552</v>
      </c>
      <c r="R3" s="74">
        <f>Q3*0.109*0.001</f>
        <v>21.424168000000002</v>
      </c>
      <c r="T3" s="55">
        <f>G3*F3</f>
        <v>55300</v>
      </c>
      <c r="U3" s="55">
        <f>L3*K3</f>
        <v>11850</v>
      </c>
    </row>
    <row r="4" spans="1:21" x14ac:dyDescent="0.25">
      <c r="A4" s="65" t="s">
        <v>203</v>
      </c>
      <c r="B4" s="66" t="s">
        <v>207</v>
      </c>
      <c r="C4" s="63" t="s">
        <v>208</v>
      </c>
      <c r="D4" s="57" t="s">
        <v>209</v>
      </c>
      <c r="E4" s="62">
        <v>4000</v>
      </c>
      <c r="F4" s="58">
        <v>260</v>
      </c>
      <c r="G4" s="58">
        <v>350</v>
      </c>
      <c r="H4" s="58">
        <v>25</v>
      </c>
      <c r="I4" s="72">
        <f t="shared" ref="I4:I67" si="0">E4*(G4+H4)*F4*0.001</f>
        <v>390000</v>
      </c>
      <c r="J4" s="64" t="s">
        <v>65</v>
      </c>
      <c r="K4" s="58">
        <v>260</v>
      </c>
      <c r="L4" s="58">
        <v>75</v>
      </c>
      <c r="M4" s="58">
        <v>5</v>
      </c>
      <c r="N4" s="84">
        <v>1000</v>
      </c>
      <c r="O4" s="84">
        <v>0.8</v>
      </c>
      <c r="P4" s="72">
        <f t="shared" ref="P4:P67" si="1">E4*(L4+M4)*K4*0.001-(L4+M4)*K4*0.001*N4*O4</f>
        <v>66560</v>
      </c>
      <c r="Q4" s="75">
        <f>I4-P4</f>
        <v>323440</v>
      </c>
      <c r="R4" s="76">
        <f t="shared" ref="R4:R67" si="2">Q4*0.109*0.001</f>
        <v>35.254959999999997</v>
      </c>
      <c r="T4" s="55">
        <f t="shared" ref="T4:T67" si="3">G4*F4</f>
        <v>91000</v>
      </c>
      <c r="U4" s="55">
        <f t="shared" ref="U4:U67" si="4">L4*K4</f>
        <v>19500</v>
      </c>
    </row>
    <row r="5" spans="1:21" x14ac:dyDescent="0.25">
      <c r="A5" s="65" t="s">
        <v>204</v>
      </c>
      <c r="B5" s="66" t="s">
        <v>207</v>
      </c>
      <c r="C5" s="63" t="s">
        <v>208</v>
      </c>
      <c r="D5" s="57" t="s">
        <v>209</v>
      </c>
      <c r="E5" s="62">
        <v>3500</v>
      </c>
      <c r="F5" s="58">
        <v>175</v>
      </c>
      <c r="G5" s="58">
        <v>275</v>
      </c>
      <c r="H5" s="58">
        <v>25</v>
      </c>
      <c r="I5" s="72">
        <f t="shared" si="0"/>
        <v>183750</v>
      </c>
      <c r="J5" s="64" t="s">
        <v>65</v>
      </c>
      <c r="K5" s="58">
        <v>175</v>
      </c>
      <c r="L5" s="58">
        <v>75</v>
      </c>
      <c r="M5" s="58">
        <v>5</v>
      </c>
      <c r="N5" s="84">
        <v>1000</v>
      </c>
      <c r="O5" s="84">
        <v>0.8</v>
      </c>
      <c r="P5" s="72">
        <f t="shared" si="1"/>
        <v>37800</v>
      </c>
      <c r="Q5" s="75">
        <f>I5-P5</f>
        <v>145950</v>
      </c>
      <c r="R5" s="76">
        <f t="shared" si="2"/>
        <v>15.90855</v>
      </c>
      <c r="T5" s="55">
        <f t="shared" si="3"/>
        <v>48125</v>
      </c>
      <c r="U5" s="55">
        <f t="shared" si="4"/>
        <v>13125</v>
      </c>
    </row>
    <row r="6" spans="1:21" x14ac:dyDescent="0.25">
      <c r="A6" s="65" t="s">
        <v>205</v>
      </c>
      <c r="B6" s="66" t="s">
        <v>207</v>
      </c>
      <c r="C6" s="63" t="s">
        <v>208</v>
      </c>
      <c r="D6" s="57" t="s">
        <v>209</v>
      </c>
      <c r="E6" s="62">
        <v>3500</v>
      </c>
      <c r="F6" s="58">
        <v>115</v>
      </c>
      <c r="G6" s="58">
        <v>275</v>
      </c>
      <c r="H6" s="58">
        <v>25</v>
      </c>
      <c r="I6" s="72">
        <f t="shared" si="0"/>
        <v>120750</v>
      </c>
      <c r="J6" s="64" t="s">
        <v>65</v>
      </c>
      <c r="K6" s="58">
        <v>115</v>
      </c>
      <c r="L6" s="58">
        <v>75</v>
      </c>
      <c r="M6" s="58">
        <v>5</v>
      </c>
      <c r="N6" s="84">
        <v>1000</v>
      </c>
      <c r="O6" s="84">
        <v>0.8</v>
      </c>
      <c r="P6" s="72">
        <f t="shared" si="1"/>
        <v>24840</v>
      </c>
      <c r="Q6" s="75">
        <f>I6-P6</f>
        <v>95910</v>
      </c>
      <c r="R6" s="76">
        <f t="shared" si="2"/>
        <v>10.454190000000001</v>
      </c>
      <c r="T6" s="55">
        <f t="shared" si="3"/>
        <v>31625</v>
      </c>
      <c r="U6" s="55">
        <f t="shared" si="4"/>
        <v>8625</v>
      </c>
    </row>
    <row r="7" spans="1:21" x14ac:dyDescent="0.25">
      <c r="A7" s="65" t="s">
        <v>206</v>
      </c>
      <c r="B7" s="66" t="s">
        <v>207</v>
      </c>
      <c r="C7" s="63" t="s">
        <v>208</v>
      </c>
      <c r="D7" s="57" t="s">
        <v>209</v>
      </c>
      <c r="E7" s="62">
        <v>3800</v>
      </c>
      <c r="F7" s="58">
        <v>15</v>
      </c>
      <c r="G7" s="58">
        <v>225</v>
      </c>
      <c r="H7" s="58">
        <v>25</v>
      </c>
      <c r="I7" s="72">
        <f t="shared" si="0"/>
        <v>14250</v>
      </c>
      <c r="J7" s="64" t="s">
        <v>65</v>
      </c>
      <c r="K7" s="58">
        <v>15</v>
      </c>
      <c r="L7" s="58">
        <v>75</v>
      </c>
      <c r="M7" s="58">
        <v>5</v>
      </c>
      <c r="N7" s="84">
        <v>1000</v>
      </c>
      <c r="O7" s="84">
        <v>0.8</v>
      </c>
      <c r="P7" s="72">
        <f t="shared" si="1"/>
        <v>3600</v>
      </c>
      <c r="Q7" s="75">
        <f>I7-P7</f>
        <v>10650</v>
      </c>
      <c r="R7" s="76">
        <f t="shared" si="2"/>
        <v>1.1608499999999999</v>
      </c>
      <c r="T7" s="55">
        <f t="shared" si="3"/>
        <v>3375</v>
      </c>
      <c r="U7" s="55">
        <f t="shared" si="4"/>
        <v>1125</v>
      </c>
    </row>
    <row r="8" spans="1:21" x14ac:dyDescent="0.25">
      <c r="A8" s="65"/>
      <c r="B8" s="66"/>
      <c r="C8" s="63"/>
      <c r="D8" s="57" t="s">
        <v>68</v>
      </c>
      <c r="E8" s="62"/>
      <c r="F8" s="58"/>
      <c r="G8" s="58"/>
      <c r="H8" s="58"/>
      <c r="I8" s="72">
        <f t="shared" si="0"/>
        <v>0</v>
      </c>
      <c r="J8" s="64"/>
      <c r="K8" s="58"/>
      <c r="L8" s="58"/>
      <c r="M8" s="58"/>
      <c r="N8" s="85"/>
      <c r="O8" s="85"/>
      <c r="P8" s="72">
        <f t="shared" si="1"/>
        <v>0</v>
      </c>
      <c r="Q8" s="75">
        <f>I8-P8</f>
        <v>0</v>
      </c>
      <c r="R8" s="76">
        <f t="shared" si="2"/>
        <v>0</v>
      </c>
      <c r="T8" s="55">
        <f t="shared" si="3"/>
        <v>0</v>
      </c>
      <c r="U8" s="55">
        <f t="shared" si="4"/>
        <v>0</v>
      </c>
    </row>
    <row r="9" spans="1:21" x14ac:dyDescent="0.25">
      <c r="A9" s="65"/>
      <c r="B9" s="66"/>
      <c r="C9" s="63"/>
      <c r="D9" s="57" t="s">
        <v>68</v>
      </c>
      <c r="E9" s="62"/>
      <c r="F9" s="58"/>
      <c r="G9" s="58"/>
      <c r="H9" s="58"/>
      <c r="I9" s="72">
        <f t="shared" si="0"/>
        <v>0</v>
      </c>
      <c r="J9" s="64"/>
      <c r="K9" s="58"/>
      <c r="L9" s="58"/>
      <c r="M9" s="58"/>
      <c r="N9" s="85"/>
      <c r="O9" s="85"/>
      <c r="P9" s="72">
        <f t="shared" si="1"/>
        <v>0</v>
      </c>
      <c r="Q9" s="75">
        <f>I9-P9</f>
        <v>0</v>
      </c>
      <c r="R9" s="76">
        <f t="shared" si="2"/>
        <v>0</v>
      </c>
      <c r="T9" s="55">
        <f t="shared" si="3"/>
        <v>0</v>
      </c>
      <c r="U9" s="55">
        <f t="shared" si="4"/>
        <v>0</v>
      </c>
    </row>
    <row r="10" spans="1:21" x14ac:dyDescent="0.25">
      <c r="A10" s="65"/>
      <c r="B10" s="66"/>
      <c r="C10" s="63"/>
      <c r="D10" s="57" t="s">
        <v>68</v>
      </c>
      <c r="E10" s="62"/>
      <c r="F10" s="58"/>
      <c r="G10" s="58"/>
      <c r="H10" s="58"/>
      <c r="I10" s="72">
        <f t="shared" si="0"/>
        <v>0</v>
      </c>
      <c r="J10" s="64"/>
      <c r="K10" s="58"/>
      <c r="L10" s="58"/>
      <c r="M10" s="58"/>
      <c r="N10" s="85"/>
      <c r="O10" s="85"/>
      <c r="P10" s="72">
        <f t="shared" si="1"/>
        <v>0</v>
      </c>
      <c r="Q10" s="75">
        <f>I10-P10</f>
        <v>0</v>
      </c>
      <c r="R10" s="76">
        <f t="shared" si="2"/>
        <v>0</v>
      </c>
      <c r="T10" s="55">
        <f t="shared" si="3"/>
        <v>0</v>
      </c>
      <c r="U10" s="55">
        <f t="shared" si="4"/>
        <v>0</v>
      </c>
    </row>
    <row r="11" spans="1:21" x14ac:dyDescent="0.25">
      <c r="A11" s="65"/>
      <c r="B11" s="66"/>
      <c r="C11" s="63"/>
      <c r="D11" s="57" t="s">
        <v>68</v>
      </c>
      <c r="E11" s="62"/>
      <c r="F11" s="58"/>
      <c r="G11" s="58"/>
      <c r="H11" s="58"/>
      <c r="I11" s="72">
        <f t="shared" si="0"/>
        <v>0</v>
      </c>
      <c r="J11" s="64"/>
      <c r="K11" s="58"/>
      <c r="L11" s="58"/>
      <c r="M11" s="58"/>
      <c r="N11" s="85"/>
      <c r="O11" s="85"/>
      <c r="P11" s="72">
        <f t="shared" si="1"/>
        <v>0</v>
      </c>
      <c r="Q11" s="75">
        <f>I11-P11</f>
        <v>0</v>
      </c>
      <c r="R11" s="76">
        <f t="shared" si="2"/>
        <v>0</v>
      </c>
      <c r="T11" s="55">
        <f t="shared" si="3"/>
        <v>0</v>
      </c>
      <c r="U11" s="55">
        <f t="shared" si="4"/>
        <v>0</v>
      </c>
    </row>
    <row r="12" spans="1:21" x14ac:dyDescent="0.25">
      <c r="A12" s="65"/>
      <c r="B12" s="66"/>
      <c r="C12" s="63"/>
      <c r="D12" s="57" t="s">
        <v>68</v>
      </c>
      <c r="E12" s="62"/>
      <c r="F12" s="58"/>
      <c r="G12" s="58"/>
      <c r="H12" s="58"/>
      <c r="I12" s="72">
        <f t="shared" si="0"/>
        <v>0</v>
      </c>
      <c r="J12" s="64"/>
      <c r="K12" s="58"/>
      <c r="L12" s="58"/>
      <c r="M12" s="58"/>
      <c r="N12" s="85"/>
      <c r="O12" s="85"/>
      <c r="P12" s="72">
        <f t="shared" si="1"/>
        <v>0</v>
      </c>
      <c r="Q12" s="75">
        <f>I12-P12</f>
        <v>0</v>
      </c>
      <c r="R12" s="76">
        <f t="shared" si="2"/>
        <v>0</v>
      </c>
      <c r="T12" s="55">
        <f t="shared" si="3"/>
        <v>0</v>
      </c>
      <c r="U12" s="55">
        <f t="shared" si="4"/>
        <v>0</v>
      </c>
    </row>
    <row r="13" spans="1:21" x14ac:dyDescent="0.25">
      <c r="A13" s="65"/>
      <c r="B13" s="66"/>
      <c r="C13" s="63"/>
      <c r="D13" s="57" t="s">
        <v>68</v>
      </c>
      <c r="E13" s="62"/>
      <c r="F13" s="58"/>
      <c r="G13" s="58"/>
      <c r="H13" s="58"/>
      <c r="I13" s="72">
        <f t="shared" si="0"/>
        <v>0</v>
      </c>
      <c r="J13" s="64"/>
      <c r="K13" s="58"/>
      <c r="L13" s="58"/>
      <c r="M13" s="58"/>
      <c r="N13" s="85"/>
      <c r="O13" s="85"/>
      <c r="P13" s="72">
        <f t="shared" si="1"/>
        <v>0</v>
      </c>
      <c r="Q13" s="75">
        <f>I13-P13</f>
        <v>0</v>
      </c>
      <c r="R13" s="76">
        <f t="shared" si="2"/>
        <v>0</v>
      </c>
      <c r="T13" s="55">
        <f t="shared" si="3"/>
        <v>0</v>
      </c>
      <c r="U13" s="55">
        <f t="shared" si="4"/>
        <v>0</v>
      </c>
    </row>
    <row r="14" spans="1:21" x14ac:dyDescent="0.25">
      <c r="A14" s="65"/>
      <c r="B14" s="66"/>
      <c r="C14" s="63"/>
      <c r="D14" s="57" t="s">
        <v>68</v>
      </c>
      <c r="E14" s="62"/>
      <c r="F14" s="58"/>
      <c r="G14" s="58"/>
      <c r="H14" s="58"/>
      <c r="I14" s="72">
        <f t="shared" si="0"/>
        <v>0</v>
      </c>
      <c r="J14" s="64"/>
      <c r="K14" s="58"/>
      <c r="L14" s="58"/>
      <c r="M14" s="58"/>
      <c r="N14" s="85"/>
      <c r="O14" s="85"/>
      <c r="P14" s="72">
        <f t="shared" si="1"/>
        <v>0</v>
      </c>
      <c r="Q14" s="75">
        <f>I14-P14</f>
        <v>0</v>
      </c>
      <c r="R14" s="76">
        <f t="shared" si="2"/>
        <v>0</v>
      </c>
      <c r="T14" s="55">
        <f t="shared" si="3"/>
        <v>0</v>
      </c>
      <c r="U14" s="55">
        <f t="shared" si="4"/>
        <v>0</v>
      </c>
    </row>
    <row r="15" spans="1:21" x14ac:dyDescent="0.25">
      <c r="A15" s="65"/>
      <c r="B15" s="66"/>
      <c r="C15" s="63"/>
      <c r="D15" s="57" t="s">
        <v>68</v>
      </c>
      <c r="E15" s="62"/>
      <c r="F15" s="58"/>
      <c r="G15" s="58"/>
      <c r="H15" s="58"/>
      <c r="I15" s="72">
        <f t="shared" si="0"/>
        <v>0</v>
      </c>
      <c r="J15" s="64"/>
      <c r="K15" s="58"/>
      <c r="L15" s="58"/>
      <c r="M15" s="58"/>
      <c r="N15" s="85"/>
      <c r="O15" s="85"/>
      <c r="P15" s="72">
        <f t="shared" si="1"/>
        <v>0</v>
      </c>
      <c r="Q15" s="75">
        <f>I15-P15</f>
        <v>0</v>
      </c>
      <c r="R15" s="76">
        <f t="shared" si="2"/>
        <v>0</v>
      </c>
      <c r="T15" s="55">
        <f t="shared" si="3"/>
        <v>0</v>
      </c>
      <c r="U15" s="55">
        <f t="shared" si="4"/>
        <v>0</v>
      </c>
    </row>
    <row r="16" spans="1:21" x14ac:dyDescent="0.25">
      <c r="A16" s="65"/>
      <c r="B16" s="66"/>
      <c r="C16" s="63"/>
      <c r="D16" s="57" t="s">
        <v>68</v>
      </c>
      <c r="E16" s="62"/>
      <c r="F16" s="58"/>
      <c r="G16" s="58"/>
      <c r="H16" s="58"/>
      <c r="I16" s="72">
        <f t="shared" si="0"/>
        <v>0</v>
      </c>
      <c r="J16" s="64"/>
      <c r="K16" s="58"/>
      <c r="L16" s="58"/>
      <c r="M16" s="58"/>
      <c r="N16" s="85"/>
      <c r="O16" s="85"/>
      <c r="P16" s="72">
        <f t="shared" si="1"/>
        <v>0</v>
      </c>
      <c r="Q16" s="75">
        <f>I16-P16</f>
        <v>0</v>
      </c>
      <c r="R16" s="76">
        <f t="shared" si="2"/>
        <v>0</v>
      </c>
      <c r="T16" s="55">
        <f t="shared" si="3"/>
        <v>0</v>
      </c>
      <c r="U16" s="55">
        <f t="shared" si="4"/>
        <v>0</v>
      </c>
    </row>
    <row r="17" spans="1:21" x14ac:dyDescent="0.25">
      <c r="A17" s="65"/>
      <c r="B17" s="66"/>
      <c r="C17" s="63"/>
      <c r="D17" s="57" t="s">
        <v>68</v>
      </c>
      <c r="E17" s="62"/>
      <c r="F17" s="58"/>
      <c r="G17" s="58"/>
      <c r="H17" s="58"/>
      <c r="I17" s="72">
        <f t="shared" si="0"/>
        <v>0</v>
      </c>
      <c r="J17" s="64"/>
      <c r="K17" s="58"/>
      <c r="L17" s="58"/>
      <c r="M17" s="58"/>
      <c r="N17" s="85"/>
      <c r="O17" s="85"/>
      <c r="P17" s="72">
        <f t="shared" si="1"/>
        <v>0</v>
      </c>
      <c r="Q17" s="75">
        <f>I17-P17</f>
        <v>0</v>
      </c>
      <c r="R17" s="76">
        <f t="shared" si="2"/>
        <v>0</v>
      </c>
      <c r="T17" s="55">
        <f t="shared" si="3"/>
        <v>0</v>
      </c>
      <c r="U17" s="55">
        <f t="shared" si="4"/>
        <v>0</v>
      </c>
    </row>
    <row r="18" spans="1:21" x14ac:dyDescent="0.25">
      <c r="A18" s="65"/>
      <c r="B18" s="66"/>
      <c r="C18" s="63"/>
      <c r="D18" s="57" t="s">
        <v>68</v>
      </c>
      <c r="E18" s="62"/>
      <c r="F18" s="58"/>
      <c r="G18" s="58"/>
      <c r="H18" s="58"/>
      <c r="I18" s="72">
        <f t="shared" si="0"/>
        <v>0</v>
      </c>
      <c r="J18" s="64"/>
      <c r="K18" s="58"/>
      <c r="L18" s="58"/>
      <c r="M18" s="58"/>
      <c r="N18" s="85"/>
      <c r="O18" s="85"/>
      <c r="P18" s="72">
        <f t="shared" si="1"/>
        <v>0</v>
      </c>
      <c r="Q18" s="75">
        <f>I18-P18</f>
        <v>0</v>
      </c>
      <c r="R18" s="76">
        <f t="shared" si="2"/>
        <v>0</v>
      </c>
      <c r="T18" s="55">
        <f t="shared" si="3"/>
        <v>0</v>
      </c>
      <c r="U18" s="55">
        <f t="shared" si="4"/>
        <v>0</v>
      </c>
    </row>
    <row r="19" spans="1:21" x14ac:dyDescent="0.25">
      <c r="A19" s="65"/>
      <c r="B19" s="66"/>
      <c r="C19" s="63"/>
      <c r="D19" s="57" t="s">
        <v>68</v>
      </c>
      <c r="E19" s="62"/>
      <c r="F19" s="58"/>
      <c r="G19" s="58"/>
      <c r="H19" s="58"/>
      <c r="I19" s="72">
        <f t="shared" si="0"/>
        <v>0</v>
      </c>
      <c r="J19" s="64"/>
      <c r="K19" s="58"/>
      <c r="L19" s="58"/>
      <c r="M19" s="58"/>
      <c r="N19" s="85"/>
      <c r="O19" s="85"/>
      <c r="P19" s="72">
        <f t="shared" si="1"/>
        <v>0</v>
      </c>
      <c r="Q19" s="75">
        <f>I19-P19</f>
        <v>0</v>
      </c>
      <c r="R19" s="76">
        <f t="shared" si="2"/>
        <v>0</v>
      </c>
      <c r="T19" s="55">
        <f t="shared" si="3"/>
        <v>0</v>
      </c>
      <c r="U19" s="55">
        <f t="shared" si="4"/>
        <v>0</v>
      </c>
    </row>
    <row r="20" spans="1:21" x14ac:dyDescent="0.25">
      <c r="A20" s="65"/>
      <c r="B20" s="66"/>
      <c r="C20" s="63"/>
      <c r="D20" s="57" t="s">
        <v>68</v>
      </c>
      <c r="E20" s="62"/>
      <c r="F20" s="58"/>
      <c r="G20" s="58"/>
      <c r="H20" s="58"/>
      <c r="I20" s="72">
        <f t="shared" si="0"/>
        <v>0</v>
      </c>
      <c r="J20" s="64"/>
      <c r="K20" s="58"/>
      <c r="L20" s="58"/>
      <c r="M20" s="58"/>
      <c r="N20" s="85"/>
      <c r="O20" s="85"/>
      <c r="P20" s="72">
        <f t="shared" si="1"/>
        <v>0</v>
      </c>
      <c r="Q20" s="75">
        <f>I20-P20</f>
        <v>0</v>
      </c>
      <c r="R20" s="76">
        <f t="shared" si="2"/>
        <v>0</v>
      </c>
      <c r="T20" s="55">
        <f t="shared" si="3"/>
        <v>0</v>
      </c>
      <c r="U20" s="55">
        <f t="shared" si="4"/>
        <v>0</v>
      </c>
    </row>
    <row r="21" spans="1:21" x14ac:dyDescent="0.25">
      <c r="A21" s="65"/>
      <c r="B21" s="66"/>
      <c r="C21" s="63"/>
      <c r="D21" s="57" t="s">
        <v>68</v>
      </c>
      <c r="E21" s="62"/>
      <c r="F21" s="58"/>
      <c r="G21" s="58"/>
      <c r="H21" s="58"/>
      <c r="I21" s="72">
        <f t="shared" si="0"/>
        <v>0</v>
      </c>
      <c r="J21" s="64"/>
      <c r="K21" s="58"/>
      <c r="L21" s="58"/>
      <c r="M21" s="58"/>
      <c r="N21" s="85"/>
      <c r="O21" s="85"/>
      <c r="P21" s="72">
        <f t="shared" si="1"/>
        <v>0</v>
      </c>
      <c r="Q21" s="75">
        <f>I21-P21</f>
        <v>0</v>
      </c>
      <c r="R21" s="76">
        <f t="shared" si="2"/>
        <v>0</v>
      </c>
      <c r="T21" s="55">
        <f t="shared" si="3"/>
        <v>0</v>
      </c>
      <c r="U21" s="55">
        <f t="shared" si="4"/>
        <v>0</v>
      </c>
    </row>
    <row r="22" spans="1:21" x14ac:dyDescent="0.25">
      <c r="A22" s="65"/>
      <c r="B22" s="66"/>
      <c r="C22" s="63"/>
      <c r="D22" s="57" t="s">
        <v>68</v>
      </c>
      <c r="E22" s="62"/>
      <c r="F22" s="58"/>
      <c r="G22" s="58"/>
      <c r="H22" s="58"/>
      <c r="I22" s="72">
        <f t="shared" si="0"/>
        <v>0</v>
      </c>
      <c r="J22" s="64"/>
      <c r="K22" s="58"/>
      <c r="L22" s="58"/>
      <c r="M22" s="58"/>
      <c r="N22" s="85"/>
      <c r="O22" s="85"/>
      <c r="P22" s="72">
        <f t="shared" si="1"/>
        <v>0</v>
      </c>
      <c r="Q22" s="75">
        <f>I22-P22</f>
        <v>0</v>
      </c>
      <c r="R22" s="76">
        <f t="shared" si="2"/>
        <v>0</v>
      </c>
      <c r="T22" s="55">
        <f t="shared" si="3"/>
        <v>0</v>
      </c>
      <c r="U22" s="55">
        <f t="shared" si="4"/>
        <v>0</v>
      </c>
    </row>
    <row r="23" spans="1:21" x14ac:dyDescent="0.25">
      <c r="A23" s="65"/>
      <c r="B23" s="66"/>
      <c r="C23" s="63"/>
      <c r="D23" s="57" t="s">
        <v>68</v>
      </c>
      <c r="E23" s="62"/>
      <c r="F23" s="58"/>
      <c r="G23" s="58"/>
      <c r="H23" s="58"/>
      <c r="I23" s="72">
        <f t="shared" si="0"/>
        <v>0</v>
      </c>
      <c r="J23" s="64"/>
      <c r="K23" s="58"/>
      <c r="L23" s="58"/>
      <c r="M23" s="58"/>
      <c r="N23" s="85"/>
      <c r="O23" s="85"/>
      <c r="P23" s="72">
        <f t="shared" si="1"/>
        <v>0</v>
      </c>
      <c r="Q23" s="75">
        <f>I23-P23</f>
        <v>0</v>
      </c>
      <c r="R23" s="76">
        <f t="shared" si="2"/>
        <v>0</v>
      </c>
      <c r="T23" s="55">
        <f t="shared" si="3"/>
        <v>0</v>
      </c>
      <c r="U23" s="55">
        <f t="shared" si="4"/>
        <v>0</v>
      </c>
    </row>
    <row r="24" spans="1:21" x14ac:dyDescent="0.25">
      <c r="A24" s="65"/>
      <c r="B24" s="66"/>
      <c r="C24" s="63"/>
      <c r="D24" s="57" t="s">
        <v>68</v>
      </c>
      <c r="E24" s="62"/>
      <c r="F24" s="58"/>
      <c r="G24" s="58"/>
      <c r="H24" s="58"/>
      <c r="I24" s="72">
        <f t="shared" si="0"/>
        <v>0</v>
      </c>
      <c r="J24" s="64"/>
      <c r="K24" s="58"/>
      <c r="L24" s="58"/>
      <c r="M24" s="58"/>
      <c r="N24" s="85"/>
      <c r="O24" s="85"/>
      <c r="P24" s="72">
        <f t="shared" si="1"/>
        <v>0</v>
      </c>
      <c r="Q24" s="75">
        <f>I24-P24</f>
        <v>0</v>
      </c>
      <c r="R24" s="76">
        <f t="shared" si="2"/>
        <v>0</v>
      </c>
      <c r="T24" s="55">
        <f t="shared" si="3"/>
        <v>0</v>
      </c>
      <c r="U24" s="55">
        <f t="shared" si="4"/>
        <v>0</v>
      </c>
    </row>
    <row r="25" spans="1:21" x14ac:dyDescent="0.25">
      <c r="A25" s="65"/>
      <c r="B25" s="66"/>
      <c r="C25" s="63"/>
      <c r="D25" s="57" t="s">
        <v>68</v>
      </c>
      <c r="E25" s="62"/>
      <c r="F25" s="58"/>
      <c r="G25" s="58"/>
      <c r="H25" s="58"/>
      <c r="I25" s="72">
        <f t="shared" si="0"/>
        <v>0</v>
      </c>
      <c r="J25" s="64"/>
      <c r="K25" s="58"/>
      <c r="L25" s="58"/>
      <c r="M25" s="58"/>
      <c r="N25" s="85"/>
      <c r="O25" s="85"/>
      <c r="P25" s="72">
        <f t="shared" si="1"/>
        <v>0</v>
      </c>
      <c r="Q25" s="75">
        <f>I25-P25</f>
        <v>0</v>
      </c>
      <c r="R25" s="76">
        <f t="shared" si="2"/>
        <v>0</v>
      </c>
      <c r="T25" s="55">
        <f t="shared" si="3"/>
        <v>0</v>
      </c>
      <c r="U25" s="55">
        <f t="shared" si="4"/>
        <v>0</v>
      </c>
    </row>
    <row r="26" spans="1:21" x14ac:dyDescent="0.25">
      <c r="A26" s="65"/>
      <c r="B26" s="66"/>
      <c r="C26" s="63"/>
      <c r="D26" s="57" t="s">
        <v>68</v>
      </c>
      <c r="E26" s="62"/>
      <c r="F26" s="58"/>
      <c r="G26" s="58"/>
      <c r="H26" s="58"/>
      <c r="I26" s="72">
        <f t="shared" si="0"/>
        <v>0</v>
      </c>
      <c r="J26" s="64"/>
      <c r="K26" s="58"/>
      <c r="L26" s="58"/>
      <c r="M26" s="58"/>
      <c r="N26" s="85"/>
      <c r="O26" s="85"/>
      <c r="P26" s="72">
        <f t="shared" si="1"/>
        <v>0</v>
      </c>
      <c r="Q26" s="75">
        <f>I26-P26</f>
        <v>0</v>
      </c>
      <c r="R26" s="76">
        <f t="shared" si="2"/>
        <v>0</v>
      </c>
      <c r="T26" s="55">
        <f t="shared" si="3"/>
        <v>0</v>
      </c>
      <c r="U26" s="55">
        <f t="shared" si="4"/>
        <v>0</v>
      </c>
    </row>
    <row r="27" spans="1:21" x14ac:dyDescent="0.25">
      <c r="A27" s="65"/>
      <c r="B27" s="66"/>
      <c r="C27" s="63"/>
      <c r="D27" s="57" t="s">
        <v>68</v>
      </c>
      <c r="E27" s="62"/>
      <c r="F27" s="58"/>
      <c r="G27" s="58"/>
      <c r="H27" s="58"/>
      <c r="I27" s="72">
        <f t="shared" si="0"/>
        <v>0</v>
      </c>
      <c r="J27" s="64"/>
      <c r="K27" s="58"/>
      <c r="L27" s="58"/>
      <c r="M27" s="58"/>
      <c r="N27" s="85"/>
      <c r="O27" s="85"/>
      <c r="P27" s="72">
        <f t="shared" si="1"/>
        <v>0</v>
      </c>
      <c r="Q27" s="75">
        <f>I27-P27</f>
        <v>0</v>
      </c>
      <c r="R27" s="76">
        <f t="shared" si="2"/>
        <v>0</v>
      </c>
      <c r="T27" s="55">
        <f t="shared" si="3"/>
        <v>0</v>
      </c>
      <c r="U27" s="55">
        <f t="shared" si="4"/>
        <v>0</v>
      </c>
    </row>
    <row r="28" spans="1:21" x14ac:dyDescent="0.25">
      <c r="A28" s="65"/>
      <c r="B28" s="66"/>
      <c r="C28" s="63"/>
      <c r="D28" s="57" t="s">
        <v>68</v>
      </c>
      <c r="E28" s="62"/>
      <c r="F28" s="58"/>
      <c r="G28" s="58"/>
      <c r="H28" s="58"/>
      <c r="I28" s="72">
        <f t="shared" si="0"/>
        <v>0</v>
      </c>
      <c r="J28" s="64"/>
      <c r="K28" s="58"/>
      <c r="L28" s="58"/>
      <c r="M28" s="58"/>
      <c r="N28" s="85"/>
      <c r="O28" s="85"/>
      <c r="P28" s="72">
        <f t="shared" si="1"/>
        <v>0</v>
      </c>
      <c r="Q28" s="75">
        <f>I28-P28</f>
        <v>0</v>
      </c>
      <c r="R28" s="76">
        <f t="shared" si="2"/>
        <v>0</v>
      </c>
      <c r="T28" s="55">
        <f t="shared" si="3"/>
        <v>0</v>
      </c>
      <c r="U28" s="55">
        <f t="shared" si="4"/>
        <v>0</v>
      </c>
    </row>
    <row r="29" spans="1:21" x14ac:dyDescent="0.25">
      <c r="A29" s="65"/>
      <c r="B29" s="66"/>
      <c r="C29" s="63"/>
      <c r="D29" s="57" t="s">
        <v>68</v>
      </c>
      <c r="E29" s="62"/>
      <c r="F29" s="58"/>
      <c r="G29" s="58"/>
      <c r="H29" s="58"/>
      <c r="I29" s="72">
        <f t="shared" si="0"/>
        <v>0</v>
      </c>
      <c r="J29" s="64"/>
      <c r="K29" s="58"/>
      <c r="L29" s="58"/>
      <c r="M29" s="58"/>
      <c r="N29" s="85"/>
      <c r="O29" s="85"/>
      <c r="P29" s="72">
        <f t="shared" si="1"/>
        <v>0</v>
      </c>
      <c r="Q29" s="75">
        <f>I29-P29</f>
        <v>0</v>
      </c>
      <c r="R29" s="76">
        <f t="shared" si="2"/>
        <v>0</v>
      </c>
      <c r="T29" s="55">
        <f t="shared" si="3"/>
        <v>0</v>
      </c>
      <c r="U29" s="55">
        <f t="shared" si="4"/>
        <v>0</v>
      </c>
    </row>
    <row r="30" spans="1:21" x14ac:dyDescent="0.25">
      <c r="A30" s="65"/>
      <c r="B30" s="66"/>
      <c r="C30" s="63"/>
      <c r="D30" s="57" t="s">
        <v>68</v>
      </c>
      <c r="E30" s="62"/>
      <c r="F30" s="58"/>
      <c r="G30" s="58"/>
      <c r="H30" s="58"/>
      <c r="I30" s="72">
        <f t="shared" si="0"/>
        <v>0</v>
      </c>
      <c r="J30" s="64"/>
      <c r="K30" s="58"/>
      <c r="L30" s="58"/>
      <c r="M30" s="58"/>
      <c r="N30" s="85"/>
      <c r="O30" s="85"/>
      <c r="P30" s="72">
        <f t="shared" si="1"/>
        <v>0</v>
      </c>
      <c r="Q30" s="75">
        <f>I30-P30</f>
        <v>0</v>
      </c>
      <c r="R30" s="76">
        <f t="shared" si="2"/>
        <v>0</v>
      </c>
      <c r="T30" s="55">
        <f t="shared" si="3"/>
        <v>0</v>
      </c>
      <c r="U30" s="55">
        <f t="shared" si="4"/>
        <v>0</v>
      </c>
    </row>
    <row r="31" spans="1:21" x14ac:dyDescent="0.25">
      <c r="A31" s="65"/>
      <c r="B31" s="66"/>
      <c r="C31" s="63"/>
      <c r="D31" s="57" t="s">
        <v>68</v>
      </c>
      <c r="E31" s="62"/>
      <c r="F31" s="58"/>
      <c r="G31" s="58"/>
      <c r="H31" s="58"/>
      <c r="I31" s="72">
        <f t="shared" si="0"/>
        <v>0</v>
      </c>
      <c r="J31" s="64"/>
      <c r="K31" s="58"/>
      <c r="L31" s="58"/>
      <c r="M31" s="58"/>
      <c r="N31" s="85"/>
      <c r="O31" s="85"/>
      <c r="P31" s="72">
        <f t="shared" si="1"/>
        <v>0</v>
      </c>
      <c r="Q31" s="75">
        <f>I31-P31</f>
        <v>0</v>
      </c>
      <c r="R31" s="76">
        <f t="shared" si="2"/>
        <v>0</v>
      </c>
      <c r="T31" s="55">
        <f t="shared" si="3"/>
        <v>0</v>
      </c>
      <c r="U31" s="55">
        <f t="shared" si="4"/>
        <v>0</v>
      </c>
    </row>
    <row r="32" spans="1:21" x14ac:dyDescent="0.25">
      <c r="A32" s="65"/>
      <c r="B32" s="66"/>
      <c r="C32" s="63"/>
      <c r="D32" s="57" t="s">
        <v>68</v>
      </c>
      <c r="E32" s="62"/>
      <c r="F32" s="58"/>
      <c r="G32" s="58"/>
      <c r="H32" s="58"/>
      <c r="I32" s="72">
        <f t="shared" si="0"/>
        <v>0</v>
      </c>
      <c r="J32" s="64"/>
      <c r="K32" s="58"/>
      <c r="L32" s="58"/>
      <c r="M32" s="58"/>
      <c r="N32" s="85"/>
      <c r="O32" s="85"/>
      <c r="P32" s="72">
        <f t="shared" si="1"/>
        <v>0</v>
      </c>
      <c r="Q32" s="75">
        <f>I32-P32</f>
        <v>0</v>
      </c>
      <c r="R32" s="76">
        <f t="shared" si="2"/>
        <v>0</v>
      </c>
      <c r="T32" s="55">
        <f t="shared" si="3"/>
        <v>0</v>
      </c>
      <c r="U32" s="55">
        <f t="shared" si="4"/>
        <v>0</v>
      </c>
    </row>
    <row r="33" spans="1:21" x14ac:dyDescent="0.25">
      <c r="A33" s="65"/>
      <c r="B33" s="66"/>
      <c r="C33" s="63"/>
      <c r="D33" s="57" t="s">
        <v>68</v>
      </c>
      <c r="E33" s="62"/>
      <c r="F33" s="58"/>
      <c r="G33" s="58"/>
      <c r="H33" s="58"/>
      <c r="I33" s="72">
        <f t="shared" si="0"/>
        <v>0</v>
      </c>
      <c r="J33" s="64"/>
      <c r="K33" s="58"/>
      <c r="L33" s="58"/>
      <c r="M33" s="58"/>
      <c r="N33" s="85"/>
      <c r="O33" s="85"/>
      <c r="P33" s="72">
        <f t="shared" si="1"/>
        <v>0</v>
      </c>
      <c r="Q33" s="75">
        <f>I33-P33</f>
        <v>0</v>
      </c>
      <c r="R33" s="76">
        <f t="shared" si="2"/>
        <v>0</v>
      </c>
      <c r="T33" s="55">
        <f t="shared" si="3"/>
        <v>0</v>
      </c>
      <c r="U33" s="55">
        <f t="shared" si="4"/>
        <v>0</v>
      </c>
    </row>
    <row r="34" spans="1:21" x14ac:dyDescent="0.25">
      <c r="A34" s="65"/>
      <c r="B34" s="66"/>
      <c r="C34" s="63"/>
      <c r="D34" s="57" t="s">
        <v>68</v>
      </c>
      <c r="E34" s="62"/>
      <c r="F34" s="58"/>
      <c r="G34" s="58"/>
      <c r="H34" s="58"/>
      <c r="I34" s="72">
        <f t="shared" si="0"/>
        <v>0</v>
      </c>
      <c r="J34" s="64"/>
      <c r="K34" s="58"/>
      <c r="L34" s="58"/>
      <c r="M34" s="58"/>
      <c r="N34" s="85"/>
      <c r="O34" s="85"/>
      <c r="P34" s="72">
        <f t="shared" si="1"/>
        <v>0</v>
      </c>
      <c r="Q34" s="75">
        <f>I34-P34</f>
        <v>0</v>
      </c>
      <c r="R34" s="76">
        <f t="shared" si="2"/>
        <v>0</v>
      </c>
      <c r="T34" s="55">
        <f t="shared" si="3"/>
        <v>0</v>
      </c>
      <c r="U34" s="55">
        <f t="shared" si="4"/>
        <v>0</v>
      </c>
    </row>
    <row r="35" spans="1:21" x14ac:dyDescent="0.25">
      <c r="A35" s="65"/>
      <c r="B35" s="66"/>
      <c r="C35" s="63"/>
      <c r="D35" s="57" t="s">
        <v>68</v>
      </c>
      <c r="E35" s="62"/>
      <c r="F35" s="58"/>
      <c r="G35" s="58"/>
      <c r="H35" s="58"/>
      <c r="I35" s="72">
        <f t="shared" si="0"/>
        <v>0</v>
      </c>
      <c r="J35" s="64"/>
      <c r="K35" s="58"/>
      <c r="L35" s="58"/>
      <c r="M35" s="58"/>
      <c r="N35" s="85"/>
      <c r="O35" s="85"/>
      <c r="P35" s="72">
        <f t="shared" si="1"/>
        <v>0</v>
      </c>
      <c r="Q35" s="75">
        <f>I35-P35</f>
        <v>0</v>
      </c>
      <c r="R35" s="76">
        <f t="shared" si="2"/>
        <v>0</v>
      </c>
      <c r="T35" s="55">
        <f t="shared" si="3"/>
        <v>0</v>
      </c>
      <c r="U35" s="55">
        <f t="shared" si="4"/>
        <v>0</v>
      </c>
    </row>
    <row r="36" spans="1:21" x14ac:dyDescent="0.25">
      <c r="A36" s="65"/>
      <c r="B36" s="66"/>
      <c r="C36" s="63"/>
      <c r="D36" s="57" t="s">
        <v>68</v>
      </c>
      <c r="E36" s="62"/>
      <c r="F36" s="58"/>
      <c r="G36" s="58"/>
      <c r="H36" s="58"/>
      <c r="I36" s="72">
        <f t="shared" si="0"/>
        <v>0</v>
      </c>
      <c r="J36" s="64"/>
      <c r="K36" s="58"/>
      <c r="L36" s="58"/>
      <c r="M36" s="58"/>
      <c r="N36" s="85"/>
      <c r="O36" s="85"/>
      <c r="P36" s="72">
        <f t="shared" si="1"/>
        <v>0</v>
      </c>
      <c r="Q36" s="75">
        <f>I36-P36</f>
        <v>0</v>
      </c>
      <c r="R36" s="76">
        <f t="shared" si="2"/>
        <v>0</v>
      </c>
      <c r="T36" s="55">
        <f t="shared" si="3"/>
        <v>0</v>
      </c>
      <c r="U36" s="55">
        <f t="shared" si="4"/>
        <v>0</v>
      </c>
    </row>
    <row r="37" spans="1:21" x14ac:dyDescent="0.25">
      <c r="A37" s="65"/>
      <c r="B37" s="66"/>
      <c r="C37" s="63"/>
      <c r="D37" s="57" t="s">
        <v>68</v>
      </c>
      <c r="E37" s="62"/>
      <c r="F37" s="58"/>
      <c r="G37" s="58"/>
      <c r="H37" s="58"/>
      <c r="I37" s="72">
        <f t="shared" si="0"/>
        <v>0</v>
      </c>
      <c r="J37" s="64"/>
      <c r="K37" s="58"/>
      <c r="L37" s="58"/>
      <c r="M37" s="58"/>
      <c r="N37" s="85"/>
      <c r="O37" s="85"/>
      <c r="P37" s="72">
        <f t="shared" si="1"/>
        <v>0</v>
      </c>
      <c r="Q37" s="75">
        <f>I37-P37</f>
        <v>0</v>
      </c>
      <c r="R37" s="76">
        <f t="shared" si="2"/>
        <v>0</v>
      </c>
      <c r="T37" s="55">
        <f t="shared" si="3"/>
        <v>0</v>
      </c>
      <c r="U37" s="55">
        <f t="shared" si="4"/>
        <v>0</v>
      </c>
    </row>
    <row r="38" spans="1:21" x14ac:dyDescent="0.25">
      <c r="A38" s="65"/>
      <c r="B38" s="66"/>
      <c r="C38" s="63"/>
      <c r="D38" s="57" t="s">
        <v>68</v>
      </c>
      <c r="E38" s="62"/>
      <c r="F38" s="58"/>
      <c r="G38" s="58"/>
      <c r="H38" s="58"/>
      <c r="I38" s="72">
        <f t="shared" si="0"/>
        <v>0</v>
      </c>
      <c r="J38" s="64"/>
      <c r="K38" s="58"/>
      <c r="L38" s="58"/>
      <c r="M38" s="58"/>
      <c r="N38" s="85"/>
      <c r="O38" s="85"/>
      <c r="P38" s="72">
        <f t="shared" si="1"/>
        <v>0</v>
      </c>
      <c r="Q38" s="75">
        <f>I38-P38</f>
        <v>0</v>
      </c>
      <c r="R38" s="76">
        <f t="shared" si="2"/>
        <v>0</v>
      </c>
      <c r="T38" s="55">
        <f t="shared" si="3"/>
        <v>0</v>
      </c>
      <c r="U38" s="55">
        <f t="shared" si="4"/>
        <v>0</v>
      </c>
    </row>
    <row r="39" spans="1:21" x14ac:dyDescent="0.25">
      <c r="A39" s="65"/>
      <c r="B39" s="66"/>
      <c r="C39" s="63"/>
      <c r="D39" s="57" t="s">
        <v>68</v>
      </c>
      <c r="E39" s="62"/>
      <c r="F39" s="58"/>
      <c r="G39" s="58"/>
      <c r="H39" s="58"/>
      <c r="I39" s="72">
        <f t="shared" si="0"/>
        <v>0</v>
      </c>
      <c r="J39" s="64"/>
      <c r="K39" s="58"/>
      <c r="L39" s="58"/>
      <c r="M39" s="58"/>
      <c r="N39" s="85"/>
      <c r="O39" s="85"/>
      <c r="P39" s="72">
        <f t="shared" si="1"/>
        <v>0</v>
      </c>
      <c r="Q39" s="75">
        <f>I39-P39</f>
        <v>0</v>
      </c>
      <c r="R39" s="76">
        <f t="shared" si="2"/>
        <v>0</v>
      </c>
      <c r="T39" s="55">
        <f t="shared" si="3"/>
        <v>0</v>
      </c>
      <c r="U39" s="55">
        <f t="shared" si="4"/>
        <v>0</v>
      </c>
    </row>
    <row r="40" spans="1:21" x14ac:dyDescent="0.25">
      <c r="A40" s="65"/>
      <c r="B40" s="66"/>
      <c r="C40" s="63"/>
      <c r="D40" s="57" t="s">
        <v>68</v>
      </c>
      <c r="E40" s="62"/>
      <c r="F40" s="58"/>
      <c r="G40" s="58"/>
      <c r="H40" s="58"/>
      <c r="I40" s="72">
        <f t="shared" si="0"/>
        <v>0</v>
      </c>
      <c r="J40" s="64"/>
      <c r="K40" s="58"/>
      <c r="L40" s="58"/>
      <c r="M40" s="58"/>
      <c r="N40" s="85"/>
      <c r="O40" s="85"/>
      <c r="P40" s="72">
        <f t="shared" si="1"/>
        <v>0</v>
      </c>
      <c r="Q40" s="75">
        <f>I40-P40</f>
        <v>0</v>
      </c>
      <c r="R40" s="76">
        <f t="shared" si="2"/>
        <v>0</v>
      </c>
      <c r="T40" s="55">
        <f t="shared" si="3"/>
        <v>0</v>
      </c>
      <c r="U40" s="55">
        <f t="shared" si="4"/>
        <v>0</v>
      </c>
    </row>
    <row r="41" spans="1:21" x14ac:dyDescent="0.25">
      <c r="A41" s="65"/>
      <c r="B41" s="66"/>
      <c r="C41" s="63"/>
      <c r="D41" s="57" t="s">
        <v>68</v>
      </c>
      <c r="E41" s="62"/>
      <c r="F41" s="58"/>
      <c r="G41" s="58"/>
      <c r="H41" s="58"/>
      <c r="I41" s="72">
        <f t="shared" si="0"/>
        <v>0</v>
      </c>
      <c r="J41" s="64"/>
      <c r="K41" s="58"/>
      <c r="L41" s="58"/>
      <c r="M41" s="58"/>
      <c r="N41" s="85"/>
      <c r="O41" s="85"/>
      <c r="P41" s="72">
        <f t="shared" si="1"/>
        <v>0</v>
      </c>
      <c r="Q41" s="75">
        <f>I41-P41</f>
        <v>0</v>
      </c>
      <c r="R41" s="76">
        <f t="shared" si="2"/>
        <v>0</v>
      </c>
      <c r="T41" s="55">
        <f t="shared" si="3"/>
        <v>0</v>
      </c>
      <c r="U41" s="55">
        <f t="shared" si="4"/>
        <v>0</v>
      </c>
    </row>
    <row r="42" spans="1:21" x14ac:dyDescent="0.25">
      <c r="A42" s="65"/>
      <c r="B42" s="66"/>
      <c r="C42" s="63"/>
      <c r="D42" s="57" t="s">
        <v>68</v>
      </c>
      <c r="E42" s="62"/>
      <c r="F42" s="58"/>
      <c r="G42" s="58"/>
      <c r="H42" s="58"/>
      <c r="I42" s="72">
        <f t="shared" si="0"/>
        <v>0</v>
      </c>
      <c r="J42" s="64"/>
      <c r="K42" s="58"/>
      <c r="L42" s="58"/>
      <c r="M42" s="58"/>
      <c r="N42" s="85"/>
      <c r="O42" s="85"/>
      <c r="P42" s="72">
        <f t="shared" si="1"/>
        <v>0</v>
      </c>
      <c r="Q42" s="75">
        <f>I42-P42</f>
        <v>0</v>
      </c>
      <c r="R42" s="76">
        <f t="shared" si="2"/>
        <v>0</v>
      </c>
      <c r="T42" s="55">
        <f t="shared" si="3"/>
        <v>0</v>
      </c>
      <c r="U42" s="55">
        <f t="shared" si="4"/>
        <v>0</v>
      </c>
    </row>
    <row r="43" spans="1:21" x14ac:dyDescent="0.25">
      <c r="A43" s="65"/>
      <c r="B43" s="66"/>
      <c r="C43" s="63"/>
      <c r="D43" s="57" t="s">
        <v>68</v>
      </c>
      <c r="E43" s="62"/>
      <c r="F43" s="58"/>
      <c r="G43" s="58"/>
      <c r="H43" s="58"/>
      <c r="I43" s="72">
        <f t="shared" si="0"/>
        <v>0</v>
      </c>
      <c r="J43" s="64"/>
      <c r="K43" s="58"/>
      <c r="L43" s="58"/>
      <c r="M43" s="58"/>
      <c r="N43" s="85"/>
      <c r="O43" s="85"/>
      <c r="P43" s="72">
        <f t="shared" si="1"/>
        <v>0</v>
      </c>
      <c r="Q43" s="75">
        <f>I43-P43</f>
        <v>0</v>
      </c>
      <c r="R43" s="76">
        <f t="shared" si="2"/>
        <v>0</v>
      </c>
      <c r="T43" s="55">
        <f t="shared" si="3"/>
        <v>0</v>
      </c>
      <c r="U43" s="55">
        <f t="shared" si="4"/>
        <v>0</v>
      </c>
    </row>
    <row r="44" spans="1:21" x14ac:dyDescent="0.25">
      <c r="A44" s="65"/>
      <c r="B44" s="66"/>
      <c r="C44" s="63"/>
      <c r="D44" s="57" t="s">
        <v>68</v>
      </c>
      <c r="E44" s="62"/>
      <c r="F44" s="58"/>
      <c r="G44" s="58"/>
      <c r="H44" s="58"/>
      <c r="I44" s="72">
        <f t="shared" si="0"/>
        <v>0</v>
      </c>
      <c r="J44" s="64"/>
      <c r="K44" s="58"/>
      <c r="L44" s="58"/>
      <c r="M44" s="58"/>
      <c r="N44" s="85"/>
      <c r="O44" s="85"/>
      <c r="P44" s="72">
        <f t="shared" si="1"/>
        <v>0</v>
      </c>
      <c r="Q44" s="75">
        <f>I44-P44</f>
        <v>0</v>
      </c>
      <c r="R44" s="76">
        <f t="shared" si="2"/>
        <v>0</v>
      </c>
      <c r="T44" s="55">
        <f t="shared" si="3"/>
        <v>0</v>
      </c>
      <c r="U44" s="55">
        <f t="shared" si="4"/>
        <v>0</v>
      </c>
    </row>
    <row r="45" spans="1:21" x14ac:dyDescent="0.25">
      <c r="A45" s="65"/>
      <c r="B45" s="66"/>
      <c r="C45" s="63"/>
      <c r="D45" s="57" t="s">
        <v>68</v>
      </c>
      <c r="E45" s="62"/>
      <c r="F45" s="58"/>
      <c r="G45" s="58"/>
      <c r="H45" s="58"/>
      <c r="I45" s="72">
        <f t="shared" si="0"/>
        <v>0</v>
      </c>
      <c r="J45" s="64"/>
      <c r="K45" s="58"/>
      <c r="L45" s="58"/>
      <c r="M45" s="58"/>
      <c r="N45" s="85"/>
      <c r="O45" s="85"/>
      <c r="P45" s="72">
        <f t="shared" si="1"/>
        <v>0</v>
      </c>
      <c r="Q45" s="75">
        <f>I45-P45</f>
        <v>0</v>
      </c>
      <c r="R45" s="76">
        <f t="shared" si="2"/>
        <v>0</v>
      </c>
      <c r="T45" s="55">
        <f t="shared" si="3"/>
        <v>0</v>
      </c>
      <c r="U45" s="55">
        <f t="shared" si="4"/>
        <v>0</v>
      </c>
    </row>
    <row r="46" spans="1:21" x14ac:dyDescent="0.25">
      <c r="A46" s="65"/>
      <c r="B46" s="66"/>
      <c r="C46" s="63"/>
      <c r="D46" s="57" t="s">
        <v>68</v>
      </c>
      <c r="E46" s="62"/>
      <c r="F46" s="58"/>
      <c r="G46" s="58"/>
      <c r="H46" s="58"/>
      <c r="I46" s="72">
        <f t="shared" si="0"/>
        <v>0</v>
      </c>
      <c r="J46" s="64"/>
      <c r="K46" s="58"/>
      <c r="L46" s="58"/>
      <c r="M46" s="58"/>
      <c r="N46" s="85"/>
      <c r="O46" s="85"/>
      <c r="P46" s="72">
        <f t="shared" si="1"/>
        <v>0</v>
      </c>
      <c r="Q46" s="75">
        <f>I46-P46</f>
        <v>0</v>
      </c>
      <c r="R46" s="76">
        <f t="shared" si="2"/>
        <v>0</v>
      </c>
      <c r="T46" s="55">
        <f t="shared" si="3"/>
        <v>0</v>
      </c>
      <c r="U46" s="55">
        <f t="shared" si="4"/>
        <v>0</v>
      </c>
    </row>
    <row r="47" spans="1:21" x14ac:dyDescent="0.25">
      <c r="A47" s="65"/>
      <c r="B47" s="66"/>
      <c r="C47" s="63"/>
      <c r="D47" s="57" t="s">
        <v>68</v>
      </c>
      <c r="E47" s="62"/>
      <c r="F47" s="58"/>
      <c r="G47" s="58"/>
      <c r="H47" s="58"/>
      <c r="I47" s="72">
        <f t="shared" si="0"/>
        <v>0</v>
      </c>
      <c r="J47" s="64"/>
      <c r="K47" s="58"/>
      <c r="L47" s="58"/>
      <c r="M47" s="58"/>
      <c r="N47" s="85"/>
      <c r="O47" s="85"/>
      <c r="P47" s="72">
        <f t="shared" si="1"/>
        <v>0</v>
      </c>
      <c r="Q47" s="75">
        <f>I47-P47</f>
        <v>0</v>
      </c>
      <c r="R47" s="76">
        <f t="shared" si="2"/>
        <v>0</v>
      </c>
      <c r="T47" s="55">
        <f t="shared" si="3"/>
        <v>0</v>
      </c>
      <c r="U47" s="55">
        <f t="shared" si="4"/>
        <v>0</v>
      </c>
    </row>
    <row r="48" spans="1:21" x14ac:dyDescent="0.25">
      <c r="A48" s="65"/>
      <c r="B48" s="66"/>
      <c r="C48" s="63"/>
      <c r="D48" s="57" t="s">
        <v>68</v>
      </c>
      <c r="E48" s="62"/>
      <c r="F48" s="58"/>
      <c r="G48" s="58"/>
      <c r="H48" s="58"/>
      <c r="I48" s="72">
        <f t="shared" si="0"/>
        <v>0</v>
      </c>
      <c r="J48" s="64"/>
      <c r="K48" s="58"/>
      <c r="L48" s="58"/>
      <c r="M48" s="58"/>
      <c r="N48" s="85"/>
      <c r="O48" s="85"/>
      <c r="P48" s="72">
        <f t="shared" si="1"/>
        <v>0</v>
      </c>
      <c r="Q48" s="75">
        <f>I48-P48</f>
        <v>0</v>
      </c>
      <c r="R48" s="76">
        <f t="shared" si="2"/>
        <v>0</v>
      </c>
      <c r="T48" s="55">
        <f t="shared" si="3"/>
        <v>0</v>
      </c>
      <c r="U48" s="55">
        <f t="shared" si="4"/>
        <v>0</v>
      </c>
    </row>
    <row r="49" spans="1:21" x14ac:dyDescent="0.25">
      <c r="A49" s="65"/>
      <c r="B49" s="66"/>
      <c r="C49" s="63"/>
      <c r="D49" s="57" t="s">
        <v>68</v>
      </c>
      <c r="E49" s="62"/>
      <c r="F49" s="58"/>
      <c r="G49" s="58"/>
      <c r="H49" s="58"/>
      <c r="I49" s="72">
        <f t="shared" si="0"/>
        <v>0</v>
      </c>
      <c r="J49" s="64"/>
      <c r="K49" s="58"/>
      <c r="L49" s="58"/>
      <c r="M49" s="58"/>
      <c r="N49" s="85"/>
      <c r="O49" s="85"/>
      <c r="P49" s="72">
        <f t="shared" si="1"/>
        <v>0</v>
      </c>
      <c r="Q49" s="75">
        <f>I49-P49</f>
        <v>0</v>
      </c>
      <c r="R49" s="76">
        <f t="shared" si="2"/>
        <v>0</v>
      </c>
      <c r="T49" s="55">
        <f t="shared" si="3"/>
        <v>0</v>
      </c>
      <c r="U49" s="55">
        <f t="shared" si="4"/>
        <v>0</v>
      </c>
    </row>
    <row r="50" spans="1:21" x14ac:dyDescent="0.25">
      <c r="A50" s="65"/>
      <c r="B50" s="66"/>
      <c r="C50" s="63"/>
      <c r="D50" s="57" t="s">
        <v>68</v>
      </c>
      <c r="E50" s="62"/>
      <c r="F50" s="58"/>
      <c r="G50" s="58"/>
      <c r="H50" s="58"/>
      <c r="I50" s="72">
        <f t="shared" si="0"/>
        <v>0</v>
      </c>
      <c r="J50" s="64"/>
      <c r="K50" s="58"/>
      <c r="L50" s="58"/>
      <c r="M50" s="58"/>
      <c r="N50" s="85"/>
      <c r="O50" s="85"/>
      <c r="P50" s="72">
        <f t="shared" si="1"/>
        <v>0</v>
      </c>
      <c r="Q50" s="75">
        <f>I50-P50</f>
        <v>0</v>
      </c>
      <c r="R50" s="76">
        <f t="shared" si="2"/>
        <v>0</v>
      </c>
      <c r="T50" s="55">
        <f t="shared" si="3"/>
        <v>0</v>
      </c>
      <c r="U50" s="55">
        <f t="shared" si="4"/>
        <v>0</v>
      </c>
    </row>
    <row r="51" spans="1:21" x14ac:dyDescent="0.25">
      <c r="A51" s="65"/>
      <c r="B51" s="66"/>
      <c r="C51" s="63"/>
      <c r="D51" s="57" t="s">
        <v>68</v>
      </c>
      <c r="E51" s="62"/>
      <c r="F51" s="58"/>
      <c r="G51" s="58"/>
      <c r="H51" s="58"/>
      <c r="I51" s="72">
        <f t="shared" si="0"/>
        <v>0</v>
      </c>
      <c r="J51" s="64"/>
      <c r="K51" s="58"/>
      <c r="L51" s="58"/>
      <c r="M51" s="58"/>
      <c r="N51" s="85"/>
      <c r="O51" s="85"/>
      <c r="P51" s="72">
        <f t="shared" si="1"/>
        <v>0</v>
      </c>
      <c r="Q51" s="75">
        <f>I51-P51</f>
        <v>0</v>
      </c>
      <c r="R51" s="76">
        <f t="shared" si="2"/>
        <v>0</v>
      </c>
      <c r="T51" s="55">
        <f t="shared" si="3"/>
        <v>0</v>
      </c>
      <c r="U51" s="55">
        <f t="shared" si="4"/>
        <v>0</v>
      </c>
    </row>
    <row r="52" spans="1:21" x14ac:dyDescent="0.25">
      <c r="A52" s="65"/>
      <c r="B52" s="66"/>
      <c r="C52" s="63"/>
      <c r="D52" s="57" t="s">
        <v>68</v>
      </c>
      <c r="E52" s="62"/>
      <c r="F52" s="58"/>
      <c r="G52" s="58"/>
      <c r="H52" s="58"/>
      <c r="I52" s="72">
        <f t="shared" si="0"/>
        <v>0</v>
      </c>
      <c r="J52" s="64"/>
      <c r="K52" s="58"/>
      <c r="L52" s="58"/>
      <c r="M52" s="58"/>
      <c r="N52" s="85"/>
      <c r="O52" s="85"/>
      <c r="P52" s="72">
        <f t="shared" si="1"/>
        <v>0</v>
      </c>
      <c r="Q52" s="75">
        <f>I52-P52</f>
        <v>0</v>
      </c>
      <c r="R52" s="76">
        <f t="shared" si="2"/>
        <v>0</v>
      </c>
      <c r="T52" s="55">
        <f t="shared" si="3"/>
        <v>0</v>
      </c>
      <c r="U52" s="55">
        <f t="shared" si="4"/>
        <v>0</v>
      </c>
    </row>
    <row r="53" spans="1:21" x14ac:dyDescent="0.25">
      <c r="A53" s="65"/>
      <c r="B53" s="66"/>
      <c r="C53" s="63"/>
      <c r="D53" s="57" t="s">
        <v>68</v>
      </c>
      <c r="E53" s="62"/>
      <c r="F53" s="58"/>
      <c r="G53" s="58"/>
      <c r="H53" s="58"/>
      <c r="I53" s="72">
        <f t="shared" si="0"/>
        <v>0</v>
      </c>
      <c r="J53" s="64"/>
      <c r="K53" s="58"/>
      <c r="L53" s="58"/>
      <c r="M53" s="58"/>
      <c r="N53" s="85"/>
      <c r="O53" s="85"/>
      <c r="P53" s="72">
        <f t="shared" si="1"/>
        <v>0</v>
      </c>
      <c r="Q53" s="75">
        <f>I53-P53</f>
        <v>0</v>
      </c>
      <c r="R53" s="76">
        <f t="shared" si="2"/>
        <v>0</v>
      </c>
      <c r="T53" s="55">
        <f t="shared" si="3"/>
        <v>0</v>
      </c>
      <c r="U53" s="55">
        <f t="shared" si="4"/>
        <v>0</v>
      </c>
    </row>
    <row r="54" spans="1:21" x14ac:dyDescent="0.25">
      <c r="A54" s="65"/>
      <c r="B54" s="66"/>
      <c r="C54" s="63"/>
      <c r="D54" s="57" t="s">
        <v>68</v>
      </c>
      <c r="E54" s="62"/>
      <c r="F54" s="58"/>
      <c r="G54" s="58"/>
      <c r="H54" s="58"/>
      <c r="I54" s="72">
        <f t="shared" si="0"/>
        <v>0</v>
      </c>
      <c r="J54" s="64"/>
      <c r="K54" s="58"/>
      <c r="L54" s="58"/>
      <c r="M54" s="58"/>
      <c r="N54" s="85"/>
      <c r="O54" s="85"/>
      <c r="P54" s="72">
        <f t="shared" si="1"/>
        <v>0</v>
      </c>
      <c r="Q54" s="75">
        <f>I54-P54</f>
        <v>0</v>
      </c>
      <c r="R54" s="76">
        <f t="shared" si="2"/>
        <v>0</v>
      </c>
      <c r="T54" s="55">
        <f t="shared" si="3"/>
        <v>0</v>
      </c>
      <c r="U54" s="55">
        <f t="shared" si="4"/>
        <v>0</v>
      </c>
    </row>
    <row r="55" spans="1:21" x14ac:dyDescent="0.25">
      <c r="A55" s="65"/>
      <c r="B55" s="66"/>
      <c r="C55" s="63"/>
      <c r="D55" s="57" t="s">
        <v>68</v>
      </c>
      <c r="E55" s="62"/>
      <c r="F55" s="58"/>
      <c r="G55" s="58"/>
      <c r="H55" s="58"/>
      <c r="I55" s="72">
        <f t="shared" si="0"/>
        <v>0</v>
      </c>
      <c r="J55" s="64"/>
      <c r="K55" s="58"/>
      <c r="L55" s="58"/>
      <c r="M55" s="58"/>
      <c r="N55" s="85"/>
      <c r="O55" s="85"/>
      <c r="P55" s="72">
        <f t="shared" si="1"/>
        <v>0</v>
      </c>
      <c r="Q55" s="75">
        <f>I55-P55</f>
        <v>0</v>
      </c>
      <c r="R55" s="76">
        <f t="shared" si="2"/>
        <v>0</v>
      </c>
      <c r="T55" s="55">
        <f t="shared" si="3"/>
        <v>0</v>
      </c>
      <c r="U55" s="55">
        <f t="shared" si="4"/>
        <v>0</v>
      </c>
    </row>
    <row r="56" spans="1:21" x14ac:dyDescent="0.25">
      <c r="A56" s="65"/>
      <c r="B56" s="66"/>
      <c r="C56" s="63"/>
      <c r="D56" s="57" t="s">
        <v>68</v>
      </c>
      <c r="E56" s="62"/>
      <c r="F56" s="58"/>
      <c r="G56" s="58"/>
      <c r="H56" s="58"/>
      <c r="I56" s="72">
        <f t="shared" si="0"/>
        <v>0</v>
      </c>
      <c r="J56" s="64"/>
      <c r="K56" s="58"/>
      <c r="L56" s="58"/>
      <c r="M56" s="58"/>
      <c r="N56" s="85"/>
      <c r="O56" s="85"/>
      <c r="P56" s="72">
        <f t="shared" si="1"/>
        <v>0</v>
      </c>
      <c r="Q56" s="75">
        <f>I56-P56</f>
        <v>0</v>
      </c>
      <c r="R56" s="76">
        <f t="shared" si="2"/>
        <v>0</v>
      </c>
      <c r="T56" s="55">
        <f t="shared" si="3"/>
        <v>0</v>
      </c>
      <c r="U56" s="55">
        <f t="shared" si="4"/>
        <v>0</v>
      </c>
    </row>
    <row r="57" spans="1:21" x14ac:dyDescent="0.25">
      <c r="A57" s="65"/>
      <c r="B57" s="66"/>
      <c r="C57" s="63"/>
      <c r="D57" s="57" t="s">
        <v>68</v>
      </c>
      <c r="E57" s="62"/>
      <c r="F57" s="58"/>
      <c r="G57" s="58"/>
      <c r="H57" s="58"/>
      <c r="I57" s="72">
        <f t="shared" si="0"/>
        <v>0</v>
      </c>
      <c r="J57" s="64"/>
      <c r="K57" s="58"/>
      <c r="L57" s="58"/>
      <c r="M57" s="58"/>
      <c r="N57" s="85"/>
      <c r="O57" s="85"/>
      <c r="P57" s="72">
        <f t="shared" si="1"/>
        <v>0</v>
      </c>
      <c r="Q57" s="75">
        <f>I57-P57</f>
        <v>0</v>
      </c>
      <c r="R57" s="76">
        <f t="shared" si="2"/>
        <v>0</v>
      </c>
      <c r="T57" s="55">
        <f t="shared" si="3"/>
        <v>0</v>
      </c>
      <c r="U57" s="55">
        <f t="shared" si="4"/>
        <v>0</v>
      </c>
    </row>
    <row r="58" spans="1:21" x14ac:dyDescent="0.25">
      <c r="A58" s="65"/>
      <c r="B58" s="66"/>
      <c r="C58" s="63"/>
      <c r="D58" s="57" t="s">
        <v>68</v>
      </c>
      <c r="E58" s="62"/>
      <c r="F58" s="58"/>
      <c r="G58" s="58"/>
      <c r="H58" s="58"/>
      <c r="I58" s="72">
        <f t="shared" si="0"/>
        <v>0</v>
      </c>
      <c r="J58" s="64"/>
      <c r="K58" s="58"/>
      <c r="L58" s="58"/>
      <c r="M58" s="58"/>
      <c r="N58" s="85"/>
      <c r="O58" s="85"/>
      <c r="P58" s="72">
        <f t="shared" si="1"/>
        <v>0</v>
      </c>
      <c r="Q58" s="75">
        <f>I58-P58</f>
        <v>0</v>
      </c>
      <c r="R58" s="76">
        <f t="shared" si="2"/>
        <v>0</v>
      </c>
      <c r="T58" s="55">
        <f t="shared" si="3"/>
        <v>0</v>
      </c>
      <c r="U58" s="55">
        <f t="shared" si="4"/>
        <v>0</v>
      </c>
    </row>
    <row r="59" spans="1:21" x14ac:dyDescent="0.25">
      <c r="A59" s="65"/>
      <c r="B59" s="66"/>
      <c r="C59" s="63"/>
      <c r="D59" s="57" t="s">
        <v>68</v>
      </c>
      <c r="E59" s="62"/>
      <c r="F59" s="58"/>
      <c r="G59" s="58"/>
      <c r="H59" s="58"/>
      <c r="I59" s="72">
        <f t="shared" si="0"/>
        <v>0</v>
      </c>
      <c r="J59" s="64"/>
      <c r="K59" s="58"/>
      <c r="L59" s="58"/>
      <c r="M59" s="58"/>
      <c r="N59" s="85"/>
      <c r="O59" s="85"/>
      <c r="P59" s="72">
        <f t="shared" si="1"/>
        <v>0</v>
      </c>
      <c r="Q59" s="75">
        <f>I59-P59</f>
        <v>0</v>
      </c>
      <c r="R59" s="76">
        <f t="shared" si="2"/>
        <v>0</v>
      </c>
      <c r="T59" s="55">
        <f t="shared" si="3"/>
        <v>0</v>
      </c>
      <c r="U59" s="55">
        <f t="shared" si="4"/>
        <v>0</v>
      </c>
    </row>
    <row r="60" spans="1:21" x14ac:dyDescent="0.25">
      <c r="A60" s="65"/>
      <c r="B60" s="66"/>
      <c r="C60" s="63"/>
      <c r="D60" s="57" t="s">
        <v>68</v>
      </c>
      <c r="E60" s="62"/>
      <c r="F60" s="58"/>
      <c r="G60" s="58"/>
      <c r="H60" s="58"/>
      <c r="I60" s="72">
        <f t="shared" si="0"/>
        <v>0</v>
      </c>
      <c r="J60" s="64"/>
      <c r="K60" s="58"/>
      <c r="L60" s="58"/>
      <c r="M60" s="58"/>
      <c r="N60" s="85"/>
      <c r="O60" s="85"/>
      <c r="P60" s="72">
        <f t="shared" si="1"/>
        <v>0</v>
      </c>
      <c r="Q60" s="75">
        <f>I60-P60</f>
        <v>0</v>
      </c>
      <c r="R60" s="76">
        <f t="shared" si="2"/>
        <v>0</v>
      </c>
      <c r="T60" s="55">
        <f t="shared" si="3"/>
        <v>0</v>
      </c>
      <c r="U60" s="55">
        <f t="shared" si="4"/>
        <v>0</v>
      </c>
    </row>
    <row r="61" spans="1:21" x14ac:dyDescent="0.25">
      <c r="A61" s="65"/>
      <c r="B61" s="66"/>
      <c r="C61" s="63"/>
      <c r="D61" s="57" t="s">
        <v>68</v>
      </c>
      <c r="E61" s="62"/>
      <c r="F61" s="58"/>
      <c r="G61" s="58"/>
      <c r="H61" s="58"/>
      <c r="I61" s="72">
        <f t="shared" si="0"/>
        <v>0</v>
      </c>
      <c r="J61" s="64"/>
      <c r="K61" s="58"/>
      <c r="L61" s="58"/>
      <c r="M61" s="58"/>
      <c r="N61" s="85"/>
      <c r="O61" s="85"/>
      <c r="P61" s="72">
        <f t="shared" si="1"/>
        <v>0</v>
      </c>
      <c r="Q61" s="75">
        <f>I61-P61</f>
        <v>0</v>
      </c>
      <c r="R61" s="76">
        <f t="shared" si="2"/>
        <v>0</v>
      </c>
      <c r="T61" s="55">
        <f t="shared" si="3"/>
        <v>0</v>
      </c>
      <c r="U61" s="55">
        <f t="shared" si="4"/>
        <v>0</v>
      </c>
    </row>
    <row r="62" spans="1:21" x14ac:dyDescent="0.25">
      <c r="A62" s="65"/>
      <c r="B62" s="66"/>
      <c r="C62" s="63"/>
      <c r="D62" s="57" t="s">
        <v>68</v>
      </c>
      <c r="E62" s="62"/>
      <c r="F62" s="58"/>
      <c r="G62" s="58"/>
      <c r="H62" s="58"/>
      <c r="I62" s="72">
        <f t="shared" si="0"/>
        <v>0</v>
      </c>
      <c r="J62" s="64"/>
      <c r="K62" s="58"/>
      <c r="L62" s="58"/>
      <c r="M62" s="58"/>
      <c r="N62" s="85"/>
      <c r="O62" s="85"/>
      <c r="P62" s="72">
        <f t="shared" si="1"/>
        <v>0</v>
      </c>
      <c r="Q62" s="75">
        <f>I62-P62</f>
        <v>0</v>
      </c>
      <c r="R62" s="76">
        <f t="shared" si="2"/>
        <v>0</v>
      </c>
      <c r="T62" s="55">
        <f t="shared" si="3"/>
        <v>0</v>
      </c>
      <c r="U62" s="55">
        <f t="shared" si="4"/>
        <v>0</v>
      </c>
    </row>
    <row r="63" spans="1:21" x14ac:dyDescent="0.25">
      <c r="A63" s="65"/>
      <c r="B63" s="66"/>
      <c r="C63" s="63"/>
      <c r="D63" s="57" t="s">
        <v>68</v>
      </c>
      <c r="E63" s="62"/>
      <c r="F63" s="58"/>
      <c r="G63" s="58"/>
      <c r="H63" s="58"/>
      <c r="I63" s="72">
        <f t="shared" si="0"/>
        <v>0</v>
      </c>
      <c r="J63" s="64"/>
      <c r="K63" s="58"/>
      <c r="L63" s="58"/>
      <c r="M63" s="58"/>
      <c r="N63" s="85"/>
      <c r="O63" s="85"/>
      <c r="P63" s="72">
        <f t="shared" si="1"/>
        <v>0</v>
      </c>
      <c r="Q63" s="75">
        <f>I63-P63</f>
        <v>0</v>
      </c>
      <c r="R63" s="76">
        <f t="shared" si="2"/>
        <v>0</v>
      </c>
      <c r="T63" s="55">
        <f t="shared" si="3"/>
        <v>0</v>
      </c>
      <c r="U63" s="55">
        <f t="shared" si="4"/>
        <v>0</v>
      </c>
    </row>
    <row r="64" spans="1:21" x14ac:dyDescent="0.25">
      <c r="A64" s="65"/>
      <c r="B64" s="66"/>
      <c r="C64" s="63"/>
      <c r="D64" s="57" t="s">
        <v>68</v>
      </c>
      <c r="E64" s="62"/>
      <c r="F64" s="58"/>
      <c r="G64" s="58"/>
      <c r="H64" s="58"/>
      <c r="I64" s="72">
        <f t="shared" si="0"/>
        <v>0</v>
      </c>
      <c r="J64" s="64"/>
      <c r="K64" s="58"/>
      <c r="L64" s="58"/>
      <c r="M64" s="58"/>
      <c r="N64" s="85"/>
      <c r="O64" s="85"/>
      <c r="P64" s="72">
        <f t="shared" si="1"/>
        <v>0</v>
      </c>
      <c r="Q64" s="75">
        <f>I64-P64</f>
        <v>0</v>
      </c>
      <c r="R64" s="76">
        <f t="shared" si="2"/>
        <v>0</v>
      </c>
      <c r="T64" s="55">
        <f t="shared" si="3"/>
        <v>0</v>
      </c>
      <c r="U64" s="55">
        <f t="shared" si="4"/>
        <v>0</v>
      </c>
    </row>
    <row r="65" spans="1:21" x14ac:dyDescent="0.25">
      <c r="A65" s="65"/>
      <c r="B65" s="66"/>
      <c r="C65" s="63"/>
      <c r="D65" s="57" t="s">
        <v>68</v>
      </c>
      <c r="E65" s="62"/>
      <c r="F65" s="58"/>
      <c r="G65" s="58"/>
      <c r="H65" s="58"/>
      <c r="I65" s="72">
        <f t="shared" si="0"/>
        <v>0</v>
      </c>
      <c r="J65" s="64"/>
      <c r="K65" s="58"/>
      <c r="L65" s="58"/>
      <c r="M65" s="58"/>
      <c r="N65" s="85"/>
      <c r="O65" s="85"/>
      <c r="P65" s="72">
        <f t="shared" si="1"/>
        <v>0</v>
      </c>
      <c r="Q65" s="75">
        <f>I65-P65</f>
        <v>0</v>
      </c>
      <c r="R65" s="76">
        <f t="shared" si="2"/>
        <v>0</v>
      </c>
      <c r="T65" s="55">
        <f t="shared" si="3"/>
        <v>0</v>
      </c>
      <c r="U65" s="55">
        <f t="shared" si="4"/>
        <v>0</v>
      </c>
    </row>
    <row r="66" spans="1:21" x14ac:dyDescent="0.25">
      <c r="A66" s="65"/>
      <c r="B66" s="66"/>
      <c r="C66" s="63"/>
      <c r="D66" s="57" t="s">
        <v>68</v>
      </c>
      <c r="E66" s="62"/>
      <c r="F66" s="58"/>
      <c r="G66" s="58"/>
      <c r="H66" s="58"/>
      <c r="I66" s="72">
        <f t="shared" si="0"/>
        <v>0</v>
      </c>
      <c r="J66" s="64"/>
      <c r="K66" s="58"/>
      <c r="L66" s="58"/>
      <c r="M66" s="58"/>
      <c r="N66" s="85"/>
      <c r="O66" s="85"/>
      <c r="P66" s="72">
        <f t="shared" si="1"/>
        <v>0</v>
      </c>
      <c r="Q66" s="75">
        <f>I66-P66</f>
        <v>0</v>
      </c>
      <c r="R66" s="76">
        <f t="shared" si="2"/>
        <v>0</v>
      </c>
      <c r="T66" s="55">
        <f t="shared" si="3"/>
        <v>0</v>
      </c>
      <c r="U66" s="55">
        <f t="shared" si="4"/>
        <v>0</v>
      </c>
    </row>
    <row r="67" spans="1:21" x14ac:dyDescent="0.25">
      <c r="A67" s="65"/>
      <c r="B67" s="66"/>
      <c r="C67" s="63"/>
      <c r="D67" s="57" t="s">
        <v>68</v>
      </c>
      <c r="E67" s="62"/>
      <c r="F67" s="58"/>
      <c r="G67" s="58"/>
      <c r="H67" s="58"/>
      <c r="I67" s="72">
        <f t="shared" si="0"/>
        <v>0</v>
      </c>
      <c r="J67" s="64"/>
      <c r="K67" s="58"/>
      <c r="L67" s="58"/>
      <c r="M67" s="58"/>
      <c r="N67" s="85"/>
      <c r="O67" s="85"/>
      <c r="P67" s="72">
        <f t="shared" si="1"/>
        <v>0</v>
      </c>
      <c r="Q67" s="75">
        <f>I67-P67</f>
        <v>0</v>
      </c>
      <c r="R67" s="76">
        <f t="shared" si="2"/>
        <v>0</v>
      </c>
      <c r="T67" s="55">
        <f t="shared" si="3"/>
        <v>0</v>
      </c>
      <c r="U67" s="55">
        <f t="shared" si="4"/>
        <v>0</v>
      </c>
    </row>
    <row r="68" spans="1:21" x14ac:dyDescent="0.25">
      <c r="A68" s="65"/>
      <c r="B68" s="66"/>
      <c r="C68" s="63"/>
      <c r="D68" s="57" t="s">
        <v>68</v>
      </c>
      <c r="E68" s="62"/>
      <c r="F68" s="58"/>
      <c r="G68" s="58"/>
      <c r="H68" s="58"/>
      <c r="I68" s="72">
        <f t="shared" ref="I68:I131" si="5">E68*(G68+H68)*F68*0.001</f>
        <v>0</v>
      </c>
      <c r="J68" s="64"/>
      <c r="K68" s="58"/>
      <c r="L68" s="58"/>
      <c r="M68" s="58"/>
      <c r="N68" s="85"/>
      <c r="O68" s="85"/>
      <c r="P68" s="72">
        <f t="shared" ref="P68:P131" si="6">E68*(L68+M68)*K68*0.001-(L68+M68)*K68*0.001*N68*O68</f>
        <v>0</v>
      </c>
      <c r="Q68" s="75">
        <f>I68-P68</f>
        <v>0</v>
      </c>
      <c r="R68" s="76">
        <f t="shared" ref="R68:R131" si="7">Q68*0.109*0.001</f>
        <v>0</v>
      </c>
      <c r="T68" s="55">
        <f t="shared" ref="T68:T131" si="8">G68*F68</f>
        <v>0</v>
      </c>
      <c r="U68" s="55">
        <f t="shared" ref="U68:U131" si="9">L68*K68</f>
        <v>0</v>
      </c>
    </row>
    <row r="69" spans="1:21" x14ac:dyDescent="0.25">
      <c r="A69" s="65"/>
      <c r="B69" s="66"/>
      <c r="C69" s="63"/>
      <c r="D69" s="57" t="s">
        <v>68</v>
      </c>
      <c r="E69" s="62"/>
      <c r="F69" s="58"/>
      <c r="G69" s="58"/>
      <c r="H69" s="58"/>
      <c r="I69" s="72">
        <f t="shared" si="5"/>
        <v>0</v>
      </c>
      <c r="J69" s="64"/>
      <c r="K69" s="58"/>
      <c r="L69" s="58"/>
      <c r="M69" s="58"/>
      <c r="N69" s="85"/>
      <c r="O69" s="85"/>
      <c r="P69" s="72">
        <f t="shared" si="6"/>
        <v>0</v>
      </c>
      <c r="Q69" s="75">
        <f>I69-P69</f>
        <v>0</v>
      </c>
      <c r="R69" s="76">
        <f t="shared" si="7"/>
        <v>0</v>
      </c>
      <c r="T69" s="55">
        <f t="shared" si="8"/>
        <v>0</v>
      </c>
      <c r="U69" s="55">
        <f t="shared" si="9"/>
        <v>0</v>
      </c>
    </row>
    <row r="70" spans="1:21" x14ac:dyDescent="0.25">
      <c r="A70" s="65"/>
      <c r="B70" s="66"/>
      <c r="C70" s="63"/>
      <c r="D70" s="57" t="s">
        <v>68</v>
      </c>
      <c r="E70" s="62"/>
      <c r="F70" s="58"/>
      <c r="G70" s="58"/>
      <c r="H70" s="58"/>
      <c r="I70" s="72">
        <f t="shared" si="5"/>
        <v>0</v>
      </c>
      <c r="J70" s="64"/>
      <c r="K70" s="58"/>
      <c r="L70" s="58"/>
      <c r="M70" s="58"/>
      <c r="N70" s="85"/>
      <c r="O70" s="85"/>
      <c r="P70" s="72">
        <f t="shared" si="6"/>
        <v>0</v>
      </c>
      <c r="Q70" s="75">
        <f>I70-P70</f>
        <v>0</v>
      </c>
      <c r="R70" s="76">
        <f t="shared" si="7"/>
        <v>0</v>
      </c>
      <c r="T70" s="55">
        <f t="shared" si="8"/>
        <v>0</v>
      </c>
      <c r="U70" s="55">
        <f t="shared" si="9"/>
        <v>0</v>
      </c>
    </row>
    <row r="71" spans="1:21" x14ac:dyDescent="0.25">
      <c r="A71" s="65"/>
      <c r="B71" s="66"/>
      <c r="C71" s="63"/>
      <c r="D71" s="57" t="s">
        <v>68</v>
      </c>
      <c r="E71" s="62"/>
      <c r="F71" s="58"/>
      <c r="G71" s="58"/>
      <c r="H71" s="58"/>
      <c r="I71" s="72">
        <f t="shared" si="5"/>
        <v>0</v>
      </c>
      <c r="J71" s="64"/>
      <c r="K71" s="58"/>
      <c r="L71" s="58"/>
      <c r="M71" s="58"/>
      <c r="N71" s="85"/>
      <c r="O71" s="85"/>
      <c r="P71" s="72">
        <f t="shared" si="6"/>
        <v>0</v>
      </c>
      <c r="Q71" s="75">
        <f>I71-P71</f>
        <v>0</v>
      </c>
      <c r="R71" s="76">
        <f t="shared" si="7"/>
        <v>0</v>
      </c>
      <c r="T71" s="55">
        <f t="shared" si="8"/>
        <v>0</v>
      </c>
      <c r="U71" s="55">
        <f t="shared" si="9"/>
        <v>0</v>
      </c>
    </row>
    <row r="72" spans="1:21" x14ac:dyDescent="0.25">
      <c r="A72" s="65"/>
      <c r="B72" s="66"/>
      <c r="C72" s="63"/>
      <c r="D72" s="57" t="s">
        <v>68</v>
      </c>
      <c r="E72" s="62"/>
      <c r="F72" s="58"/>
      <c r="G72" s="58"/>
      <c r="H72" s="58"/>
      <c r="I72" s="72">
        <f t="shared" si="5"/>
        <v>0</v>
      </c>
      <c r="J72" s="64"/>
      <c r="K72" s="58"/>
      <c r="L72" s="58"/>
      <c r="M72" s="58"/>
      <c r="N72" s="85"/>
      <c r="O72" s="85"/>
      <c r="P72" s="72">
        <f t="shared" si="6"/>
        <v>0</v>
      </c>
      <c r="Q72" s="75">
        <f>I72-P72</f>
        <v>0</v>
      </c>
      <c r="R72" s="76">
        <f t="shared" si="7"/>
        <v>0</v>
      </c>
      <c r="T72" s="55">
        <f t="shared" si="8"/>
        <v>0</v>
      </c>
      <c r="U72" s="55">
        <f t="shared" si="9"/>
        <v>0</v>
      </c>
    </row>
    <row r="73" spans="1:21" x14ac:dyDescent="0.25">
      <c r="A73" s="65"/>
      <c r="B73" s="66"/>
      <c r="C73" s="63"/>
      <c r="D73" s="57" t="s">
        <v>68</v>
      </c>
      <c r="E73" s="62"/>
      <c r="F73" s="58"/>
      <c r="G73" s="58"/>
      <c r="H73" s="58"/>
      <c r="I73" s="72">
        <f t="shared" si="5"/>
        <v>0</v>
      </c>
      <c r="J73" s="64"/>
      <c r="K73" s="58"/>
      <c r="L73" s="58"/>
      <c r="M73" s="58"/>
      <c r="N73" s="85"/>
      <c r="O73" s="85"/>
      <c r="P73" s="72">
        <f t="shared" si="6"/>
        <v>0</v>
      </c>
      <c r="Q73" s="75">
        <f>I73-P73</f>
        <v>0</v>
      </c>
      <c r="R73" s="76">
        <f t="shared" si="7"/>
        <v>0</v>
      </c>
      <c r="T73" s="55">
        <f t="shared" si="8"/>
        <v>0</v>
      </c>
      <c r="U73" s="55">
        <f t="shared" si="9"/>
        <v>0</v>
      </c>
    </row>
    <row r="74" spans="1:21" x14ac:dyDescent="0.25">
      <c r="A74" s="65"/>
      <c r="B74" s="66"/>
      <c r="C74" s="63"/>
      <c r="D74" s="57" t="s">
        <v>68</v>
      </c>
      <c r="E74" s="62"/>
      <c r="F74" s="58"/>
      <c r="G74" s="58"/>
      <c r="H74" s="58"/>
      <c r="I74" s="72">
        <f t="shared" si="5"/>
        <v>0</v>
      </c>
      <c r="J74" s="64"/>
      <c r="K74" s="58"/>
      <c r="L74" s="58"/>
      <c r="M74" s="58"/>
      <c r="N74" s="85"/>
      <c r="O74" s="85"/>
      <c r="P74" s="72">
        <f t="shared" si="6"/>
        <v>0</v>
      </c>
      <c r="Q74" s="75">
        <f>I74-P74</f>
        <v>0</v>
      </c>
      <c r="R74" s="76">
        <f t="shared" si="7"/>
        <v>0</v>
      </c>
      <c r="T74" s="55">
        <f t="shared" si="8"/>
        <v>0</v>
      </c>
      <c r="U74" s="55">
        <f t="shared" si="9"/>
        <v>0</v>
      </c>
    </row>
    <row r="75" spans="1:21" x14ac:dyDescent="0.25">
      <c r="A75" s="65"/>
      <c r="B75" s="66"/>
      <c r="C75" s="63"/>
      <c r="D75" s="57" t="s">
        <v>68</v>
      </c>
      <c r="E75" s="62"/>
      <c r="F75" s="58"/>
      <c r="G75" s="58"/>
      <c r="H75" s="58"/>
      <c r="I75" s="72">
        <f t="shared" si="5"/>
        <v>0</v>
      </c>
      <c r="J75" s="64"/>
      <c r="K75" s="58"/>
      <c r="L75" s="58"/>
      <c r="M75" s="58"/>
      <c r="N75" s="85"/>
      <c r="O75" s="85"/>
      <c r="P75" s="72">
        <f t="shared" si="6"/>
        <v>0</v>
      </c>
      <c r="Q75" s="75">
        <f>I75-P75</f>
        <v>0</v>
      </c>
      <c r="R75" s="76">
        <f t="shared" si="7"/>
        <v>0</v>
      </c>
      <c r="T75" s="55">
        <f t="shared" si="8"/>
        <v>0</v>
      </c>
      <c r="U75" s="55">
        <f t="shared" si="9"/>
        <v>0</v>
      </c>
    </row>
    <row r="76" spans="1:21" x14ac:dyDescent="0.25">
      <c r="A76" s="65"/>
      <c r="B76" s="66"/>
      <c r="C76" s="63"/>
      <c r="D76" s="57" t="s">
        <v>68</v>
      </c>
      <c r="E76" s="62"/>
      <c r="F76" s="58"/>
      <c r="G76" s="58"/>
      <c r="H76" s="58"/>
      <c r="I76" s="72">
        <f t="shared" si="5"/>
        <v>0</v>
      </c>
      <c r="J76" s="64"/>
      <c r="K76" s="58"/>
      <c r="L76" s="58"/>
      <c r="M76" s="58"/>
      <c r="N76" s="85"/>
      <c r="O76" s="85"/>
      <c r="P76" s="72">
        <f t="shared" si="6"/>
        <v>0</v>
      </c>
      <c r="Q76" s="75">
        <f>I76-P76</f>
        <v>0</v>
      </c>
      <c r="R76" s="76">
        <f t="shared" si="7"/>
        <v>0</v>
      </c>
      <c r="T76" s="55">
        <f t="shared" si="8"/>
        <v>0</v>
      </c>
      <c r="U76" s="55">
        <f t="shared" si="9"/>
        <v>0</v>
      </c>
    </row>
    <row r="77" spans="1:21" x14ac:dyDescent="0.25">
      <c r="A77" s="65"/>
      <c r="B77" s="66"/>
      <c r="C77" s="63"/>
      <c r="D77" s="57" t="s">
        <v>68</v>
      </c>
      <c r="E77" s="62"/>
      <c r="F77" s="58"/>
      <c r="G77" s="58"/>
      <c r="H77" s="58"/>
      <c r="I77" s="72">
        <f t="shared" si="5"/>
        <v>0</v>
      </c>
      <c r="J77" s="64"/>
      <c r="K77" s="58"/>
      <c r="L77" s="58"/>
      <c r="M77" s="58"/>
      <c r="N77" s="85"/>
      <c r="O77" s="85"/>
      <c r="P77" s="72">
        <f t="shared" si="6"/>
        <v>0</v>
      </c>
      <c r="Q77" s="75">
        <f>I77-P77</f>
        <v>0</v>
      </c>
      <c r="R77" s="76">
        <f t="shared" si="7"/>
        <v>0</v>
      </c>
      <c r="T77" s="55">
        <f t="shared" si="8"/>
        <v>0</v>
      </c>
      <c r="U77" s="55">
        <f t="shared" si="9"/>
        <v>0</v>
      </c>
    </row>
    <row r="78" spans="1:21" x14ac:dyDescent="0.25">
      <c r="A78" s="65"/>
      <c r="B78" s="66"/>
      <c r="C78" s="63"/>
      <c r="D78" s="57" t="s">
        <v>68</v>
      </c>
      <c r="E78" s="62"/>
      <c r="F78" s="58"/>
      <c r="G78" s="58"/>
      <c r="H78" s="58"/>
      <c r="I78" s="72">
        <f t="shared" si="5"/>
        <v>0</v>
      </c>
      <c r="J78" s="64"/>
      <c r="K78" s="58"/>
      <c r="L78" s="58"/>
      <c r="M78" s="58"/>
      <c r="N78" s="85"/>
      <c r="O78" s="85"/>
      <c r="P78" s="72">
        <f t="shared" si="6"/>
        <v>0</v>
      </c>
      <c r="Q78" s="75">
        <f>I78-P78</f>
        <v>0</v>
      </c>
      <c r="R78" s="76">
        <f t="shared" si="7"/>
        <v>0</v>
      </c>
      <c r="T78" s="55">
        <f t="shared" si="8"/>
        <v>0</v>
      </c>
      <c r="U78" s="55">
        <f t="shared" si="9"/>
        <v>0</v>
      </c>
    </row>
    <row r="79" spans="1:21" x14ac:dyDescent="0.25">
      <c r="A79" s="65"/>
      <c r="B79" s="66"/>
      <c r="C79" s="63"/>
      <c r="D79" s="57" t="s">
        <v>68</v>
      </c>
      <c r="E79" s="62"/>
      <c r="F79" s="58"/>
      <c r="G79" s="58"/>
      <c r="H79" s="58"/>
      <c r="I79" s="72">
        <f t="shared" si="5"/>
        <v>0</v>
      </c>
      <c r="J79" s="64"/>
      <c r="K79" s="58"/>
      <c r="L79" s="58"/>
      <c r="M79" s="58"/>
      <c r="N79" s="85"/>
      <c r="O79" s="85"/>
      <c r="P79" s="72">
        <f t="shared" si="6"/>
        <v>0</v>
      </c>
      <c r="Q79" s="75">
        <f>I79-P79</f>
        <v>0</v>
      </c>
      <c r="R79" s="76">
        <f t="shared" si="7"/>
        <v>0</v>
      </c>
      <c r="T79" s="55">
        <f t="shared" si="8"/>
        <v>0</v>
      </c>
      <c r="U79" s="55">
        <f t="shared" si="9"/>
        <v>0</v>
      </c>
    </row>
    <row r="80" spans="1:21" x14ac:dyDescent="0.25">
      <c r="A80" s="65"/>
      <c r="B80" s="66"/>
      <c r="C80" s="63"/>
      <c r="D80" s="57" t="s">
        <v>68</v>
      </c>
      <c r="E80" s="62"/>
      <c r="F80" s="58"/>
      <c r="G80" s="58"/>
      <c r="H80" s="58"/>
      <c r="I80" s="72">
        <f t="shared" si="5"/>
        <v>0</v>
      </c>
      <c r="J80" s="64"/>
      <c r="K80" s="58"/>
      <c r="L80" s="58"/>
      <c r="M80" s="58"/>
      <c r="N80" s="85"/>
      <c r="O80" s="85"/>
      <c r="P80" s="72">
        <f t="shared" si="6"/>
        <v>0</v>
      </c>
      <c r="Q80" s="75">
        <f>I80-P80</f>
        <v>0</v>
      </c>
      <c r="R80" s="76">
        <f t="shared" si="7"/>
        <v>0</v>
      </c>
      <c r="T80" s="55">
        <f t="shared" si="8"/>
        <v>0</v>
      </c>
      <c r="U80" s="55">
        <f t="shared" si="9"/>
        <v>0</v>
      </c>
    </row>
    <row r="81" spans="1:21" x14ac:dyDescent="0.25">
      <c r="A81" s="65"/>
      <c r="B81" s="66"/>
      <c r="C81" s="63"/>
      <c r="D81" s="57" t="s">
        <v>68</v>
      </c>
      <c r="E81" s="62"/>
      <c r="F81" s="58"/>
      <c r="G81" s="58"/>
      <c r="H81" s="58"/>
      <c r="I81" s="72">
        <f t="shared" si="5"/>
        <v>0</v>
      </c>
      <c r="J81" s="64"/>
      <c r="K81" s="58"/>
      <c r="L81" s="58"/>
      <c r="M81" s="58"/>
      <c r="N81" s="85"/>
      <c r="O81" s="85"/>
      <c r="P81" s="72">
        <f t="shared" si="6"/>
        <v>0</v>
      </c>
      <c r="Q81" s="75">
        <f>I81-P81</f>
        <v>0</v>
      </c>
      <c r="R81" s="76">
        <f t="shared" si="7"/>
        <v>0</v>
      </c>
      <c r="T81" s="55">
        <f t="shared" si="8"/>
        <v>0</v>
      </c>
      <c r="U81" s="55">
        <f t="shared" si="9"/>
        <v>0</v>
      </c>
    </row>
    <row r="82" spans="1:21" x14ac:dyDescent="0.25">
      <c r="A82" s="65"/>
      <c r="B82" s="66"/>
      <c r="C82" s="63"/>
      <c r="D82" s="57" t="s">
        <v>68</v>
      </c>
      <c r="E82" s="62"/>
      <c r="F82" s="58"/>
      <c r="G82" s="58"/>
      <c r="H82" s="58"/>
      <c r="I82" s="72">
        <f t="shared" si="5"/>
        <v>0</v>
      </c>
      <c r="J82" s="64"/>
      <c r="K82" s="58"/>
      <c r="L82" s="58"/>
      <c r="M82" s="58"/>
      <c r="N82" s="85"/>
      <c r="O82" s="85"/>
      <c r="P82" s="72">
        <f t="shared" si="6"/>
        <v>0</v>
      </c>
      <c r="Q82" s="75">
        <f>I82-P82</f>
        <v>0</v>
      </c>
      <c r="R82" s="76">
        <f t="shared" si="7"/>
        <v>0</v>
      </c>
      <c r="T82" s="55">
        <f t="shared" si="8"/>
        <v>0</v>
      </c>
      <c r="U82" s="55">
        <f t="shared" si="9"/>
        <v>0</v>
      </c>
    </row>
    <row r="83" spans="1:21" x14ac:dyDescent="0.25">
      <c r="A83" s="65"/>
      <c r="B83" s="66"/>
      <c r="C83" s="63"/>
      <c r="D83" s="57" t="s">
        <v>68</v>
      </c>
      <c r="E83" s="62"/>
      <c r="F83" s="58"/>
      <c r="G83" s="58"/>
      <c r="H83" s="58"/>
      <c r="I83" s="72">
        <f t="shared" si="5"/>
        <v>0</v>
      </c>
      <c r="J83" s="64"/>
      <c r="K83" s="58"/>
      <c r="L83" s="58"/>
      <c r="M83" s="58"/>
      <c r="N83" s="85"/>
      <c r="O83" s="85"/>
      <c r="P83" s="72">
        <f t="shared" si="6"/>
        <v>0</v>
      </c>
      <c r="Q83" s="75">
        <f>I83-P83</f>
        <v>0</v>
      </c>
      <c r="R83" s="76">
        <f t="shared" si="7"/>
        <v>0</v>
      </c>
      <c r="T83" s="55">
        <f t="shared" si="8"/>
        <v>0</v>
      </c>
      <c r="U83" s="55">
        <f t="shared" si="9"/>
        <v>0</v>
      </c>
    </row>
    <row r="84" spans="1:21" x14ac:dyDescent="0.25">
      <c r="A84" s="65"/>
      <c r="B84" s="66"/>
      <c r="C84" s="63"/>
      <c r="D84" s="57" t="s">
        <v>68</v>
      </c>
      <c r="E84" s="62"/>
      <c r="F84" s="58"/>
      <c r="G84" s="58"/>
      <c r="H84" s="58"/>
      <c r="I84" s="72">
        <f t="shared" si="5"/>
        <v>0</v>
      </c>
      <c r="J84" s="64"/>
      <c r="K84" s="58"/>
      <c r="L84" s="58"/>
      <c r="M84" s="58"/>
      <c r="N84" s="85"/>
      <c r="O84" s="85"/>
      <c r="P84" s="72">
        <f t="shared" si="6"/>
        <v>0</v>
      </c>
      <c r="Q84" s="75">
        <f>I84-P84</f>
        <v>0</v>
      </c>
      <c r="R84" s="76">
        <f t="shared" si="7"/>
        <v>0</v>
      </c>
      <c r="T84" s="55">
        <f t="shared" si="8"/>
        <v>0</v>
      </c>
      <c r="U84" s="55">
        <f t="shared" si="9"/>
        <v>0</v>
      </c>
    </row>
    <row r="85" spans="1:21" x14ac:dyDescent="0.25">
      <c r="A85" s="65"/>
      <c r="B85" s="66"/>
      <c r="C85" s="63"/>
      <c r="D85" s="57" t="s">
        <v>68</v>
      </c>
      <c r="E85" s="62"/>
      <c r="F85" s="58"/>
      <c r="G85" s="58"/>
      <c r="H85" s="58"/>
      <c r="I85" s="72">
        <f t="shared" si="5"/>
        <v>0</v>
      </c>
      <c r="J85" s="64"/>
      <c r="K85" s="58"/>
      <c r="L85" s="58"/>
      <c r="M85" s="58"/>
      <c r="N85" s="85"/>
      <c r="O85" s="85"/>
      <c r="P85" s="72">
        <f t="shared" si="6"/>
        <v>0</v>
      </c>
      <c r="Q85" s="75">
        <f>I85-P85</f>
        <v>0</v>
      </c>
      <c r="R85" s="76">
        <f t="shared" si="7"/>
        <v>0</v>
      </c>
      <c r="T85" s="55">
        <f t="shared" si="8"/>
        <v>0</v>
      </c>
      <c r="U85" s="55">
        <f t="shared" si="9"/>
        <v>0</v>
      </c>
    </row>
    <row r="86" spans="1:21" x14ac:dyDescent="0.25">
      <c r="A86" s="65"/>
      <c r="B86" s="66"/>
      <c r="C86" s="63"/>
      <c r="D86" s="57" t="s">
        <v>68</v>
      </c>
      <c r="E86" s="62"/>
      <c r="F86" s="58"/>
      <c r="G86" s="58"/>
      <c r="H86" s="58"/>
      <c r="I86" s="72">
        <f t="shared" si="5"/>
        <v>0</v>
      </c>
      <c r="J86" s="64"/>
      <c r="K86" s="58"/>
      <c r="L86" s="58"/>
      <c r="M86" s="58"/>
      <c r="N86" s="85"/>
      <c r="O86" s="85"/>
      <c r="P86" s="72">
        <f t="shared" si="6"/>
        <v>0</v>
      </c>
      <c r="Q86" s="75">
        <f>I86-P86</f>
        <v>0</v>
      </c>
      <c r="R86" s="76">
        <f t="shared" si="7"/>
        <v>0</v>
      </c>
      <c r="T86" s="55">
        <f t="shared" si="8"/>
        <v>0</v>
      </c>
      <c r="U86" s="55">
        <f t="shared" si="9"/>
        <v>0</v>
      </c>
    </row>
    <row r="87" spans="1:21" x14ac:dyDescent="0.25">
      <c r="A87" s="65"/>
      <c r="B87" s="66"/>
      <c r="C87" s="63"/>
      <c r="D87" s="57" t="s">
        <v>68</v>
      </c>
      <c r="E87" s="62"/>
      <c r="F87" s="58"/>
      <c r="G87" s="58"/>
      <c r="H87" s="58"/>
      <c r="I87" s="72">
        <f t="shared" si="5"/>
        <v>0</v>
      </c>
      <c r="J87" s="64"/>
      <c r="K87" s="58"/>
      <c r="L87" s="58"/>
      <c r="M87" s="58"/>
      <c r="N87" s="85"/>
      <c r="O87" s="85"/>
      <c r="P87" s="72">
        <f t="shared" si="6"/>
        <v>0</v>
      </c>
      <c r="Q87" s="75">
        <f>I87-P87</f>
        <v>0</v>
      </c>
      <c r="R87" s="76">
        <f t="shared" si="7"/>
        <v>0</v>
      </c>
      <c r="T87" s="55">
        <f t="shared" si="8"/>
        <v>0</v>
      </c>
      <c r="U87" s="55">
        <f t="shared" si="9"/>
        <v>0</v>
      </c>
    </row>
    <row r="88" spans="1:21" x14ac:dyDescent="0.25">
      <c r="A88" s="65"/>
      <c r="B88" s="66"/>
      <c r="C88" s="63"/>
      <c r="D88" s="57" t="s">
        <v>68</v>
      </c>
      <c r="E88" s="62"/>
      <c r="F88" s="58"/>
      <c r="G88" s="58"/>
      <c r="H88" s="58"/>
      <c r="I88" s="72">
        <f t="shared" si="5"/>
        <v>0</v>
      </c>
      <c r="J88" s="64"/>
      <c r="K88" s="58"/>
      <c r="L88" s="58"/>
      <c r="M88" s="58"/>
      <c r="N88" s="85"/>
      <c r="O88" s="85"/>
      <c r="P88" s="72">
        <f t="shared" si="6"/>
        <v>0</v>
      </c>
      <c r="Q88" s="75">
        <f>I88-P88</f>
        <v>0</v>
      </c>
      <c r="R88" s="76">
        <f t="shared" si="7"/>
        <v>0</v>
      </c>
      <c r="T88" s="55">
        <f t="shared" si="8"/>
        <v>0</v>
      </c>
      <c r="U88" s="55">
        <f t="shared" si="9"/>
        <v>0</v>
      </c>
    </row>
    <row r="89" spans="1:21" x14ac:dyDescent="0.25">
      <c r="A89" s="65"/>
      <c r="B89" s="66"/>
      <c r="C89" s="63"/>
      <c r="D89" s="57" t="s">
        <v>68</v>
      </c>
      <c r="E89" s="62"/>
      <c r="F89" s="58"/>
      <c r="G89" s="58"/>
      <c r="H89" s="58"/>
      <c r="I89" s="72">
        <f t="shared" si="5"/>
        <v>0</v>
      </c>
      <c r="J89" s="64"/>
      <c r="K89" s="58"/>
      <c r="L89" s="58"/>
      <c r="M89" s="58"/>
      <c r="N89" s="85"/>
      <c r="O89" s="85"/>
      <c r="P89" s="72">
        <f t="shared" si="6"/>
        <v>0</v>
      </c>
      <c r="Q89" s="75">
        <f>I89-P89</f>
        <v>0</v>
      </c>
      <c r="R89" s="76">
        <f t="shared" si="7"/>
        <v>0</v>
      </c>
      <c r="T89" s="55">
        <f t="shared" si="8"/>
        <v>0</v>
      </c>
      <c r="U89" s="55">
        <f t="shared" si="9"/>
        <v>0</v>
      </c>
    </row>
    <row r="90" spans="1:21" x14ac:dyDescent="0.25">
      <c r="A90" s="65"/>
      <c r="B90" s="66"/>
      <c r="C90" s="63"/>
      <c r="D90" s="57" t="s">
        <v>68</v>
      </c>
      <c r="E90" s="62"/>
      <c r="F90" s="58"/>
      <c r="G90" s="58"/>
      <c r="H90" s="58"/>
      <c r="I90" s="72">
        <f t="shared" si="5"/>
        <v>0</v>
      </c>
      <c r="J90" s="64"/>
      <c r="K90" s="58"/>
      <c r="L90" s="58"/>
      <c r="M90" s="58"/>
      <c r="N90" s="85"/>
      <c r="O90" s="85"/>
      <c r="P90" s="72">
        <f t="shared" si="6"/>
        <v>0</v>
      </c>
      <c r="Q90" s="75">
        <f>I90-P90</f>
        <v>0</v>
      </c>
      <c r="R90" s="76">
        <f t="shared" si="7"/>
        <v>0</v>
      </c>
      <c r="T90" s="55">
        <f t="shared" si="8"/>
        <v>0</v>
      </c>
      <c r="U90" s="55">
        <f t="shared" si="9"/>
        <v>0</v>
      </c>
    </row>
    <row r="91" spans="1:21" x14ac:dyDescent="0.25">
      <c r="A91" s="65"/>
      <c r="B91" s="66"/>
      <c r="C91" s="63"/>
      <c r="D91" s="57" t="s">
        <v>68</v>
      </c>
      <c r="E91" s="62"/>
      <c r="F91" s="58"/>
      <c r="G91" s="58"/>
      <c r="H91" s="58"/>
      <c r="I91" s="72">
        <f t="shared" si="5"/>
        <v>0</v>
      </c>
      <c r="J91" s="64"/>
      <c r="K91" s="58"/>
      <c r="L91" s="58"/>
      <c r="M91" s="58"/>
      <c r="N91" s="85"/>
      <c r="O91" s="85"/>
      <c r="P91" s="72">
        <f t="shared" si="6"/>
        <v>0</v>
      </c>
      <c r="Q91" s="75">
        <f>I91-P91</f>
        <v>0</v>
      </c>
      <c r="R91" s="76">
        <f t="shared" si="7"/>
        <v>0</v>
      </c>
      <c r="T91" s="55">
        <f t="shared" si="8"/>
        <v>0</v>
      </c>
      <c r="U91" s="55">
        <f t="shared" si="9"/>
        <v>0</v>
      </c>
    </row>
    <row r="92" spans="1:21" x14ac:dyDescent="0.25">
      <c r="A92" s="65"/>
      <c r="B92" s="66"/>
      <c r="C92" s="63"/>
      <c r="D92" s="57" t="s">
        <v>68</v>
      </c>
      <c r="E92" s="62"/>
      <c r="F92" s="58"/>
      <c r="G92" s="58"/>
      <c r="H92" s="58"/>
      <c r="I92" s="72">
        <f t="shared" si="5"/>
        <v>0</v>
      </c>
      <c r="J92" s="64"/>
      <c r="K92" s="58"/>
      <c r="L92" s="58"/>
      <c r="M92" s="58"/>
      <c r="N92" s="85"/>
      <c r="O92" s="85"/>
      <c r="P92" s="72">
        <f t="shared" si="6"/>
        <v>0</v>
      </c>
      <c r="Q92" s="75">
        <f>I92-P92</f>
        <v>0</v>
      </c>
      <c r="R92" s="76">
        <f t="shared" si="7"/>
        <v>0</v>
      </c>
      <c r="T92" s="55">
        <f t="shared" si="8"/>
        <v>0</v>
      </c>
      <c r="U92" s="55">
        <f t="shared" si="9"/>
        <v>0</v>
      </c>
    </row>
    <row r="93" spans="1:21" x14ac:dyDescent="0.25">
      <c r="A93" s="65"/>
      <c r="B93" s="66"/>
      <c r="C93" s="63"/>
      <c r="D93" s="57" t="s">
        <v>68</v>
      </c>
      <c r="E93" s="62"/>
      <c r="F93" s="58"/>
      <c r="G93" s="58"/>
      <c r="H93" s="58"/>
      <c r="I93" s="72">
        <f t="shared" si="5"/>
        <v>0</v>
      </c>
      <c r="J93" s="64"/>
      <c r="K93" s="58"/>
      <c r="L93" s="58"/>
      <c r="M93" s="58"/>
      <c r="N93" s="85"/>
      <c r="O93" s="85"/>
      <c r="P93" s="72">
        <f t="shared" si="6"/>
        <v>0</v>
      </c>
      <c r="Q93" s="75">
        <f>I93-P93</f>
        <v>0</v>
      </c>
      <c r="R93" s="76">
        <f t="shared" si="7"/>
        <v>0</v>
      </c>
      <c r="T93" s="55">
        <f t="shared" si="8"/>
        <v>0</v>
      </c>
      <c r="U93" s="55">
        <f t="shared" si="9"/>
        <v>0</v>
      </c>
    </row>
    <row r="94" spans="1:21" x14ac:dyDescent="0.25">
      <c r="A94" s="65"/>
      <c r="B94" s="66"/>
      <c r="C94" s="63"/>
      <c r="D94" s="57" t="s">
        <v>68</v>
      </c>
      <c r="E94" s="62"/>
      <c r="F94" s="58"/>
      <c r="G94" s="58"/>
      <c r="H94" s="58"/>
      <c r="I94" s="72">
        <f t="shared" si="5"/>
        <v>0</v>
      </c>
      <c r="J94" s="64"/>
      <c r="K94" s="58"/>
      <c r="L94" s="58"/>
      <c r="M94" s="58"/>
      <c r="N94" s="85"/>
      <c r="O94" s="85"/>
      <c r="P94" s="72">
        <f t="shared" si="6"/>
        <v>0</v>
      </c>
      <c r="Q94" s="75">
        <f>I94-P94</f>
        <v>0</v>
      </c>
      <c r="R94" s="76">
        <f t="shared" si="7"/>
        <v>0</v>
      </c>
      <c r="T94" s="55">
        <f t="shared" si="8"/>
        <v>0</v>
      </c>
      <c r="U94" s="55">
        <f t="shared" si="9"/>
        <v>0</v>
      </c>
    </row>
    <row r="95" spans="1:21" x14ac:dyDescent="0.25">
      <c r="A95" s="65"/>
      <c r="B95" s="66"/>
      <c r="C95" s="63"/>
      <c r="D95" s="57" t="s">
        <v>68</v>
      </c>
      <c r="E95" s="62"/>
      <c r="F95" s="58"/>
      <c r="G95" s="58"/>
      <c r="H95" s="58"/>
      <c r="I95" s="72">
        <f t="shared" si="5"/>
        <v>0</v>
      </c>
      <c r="J95" s="64"/>
      <c r="K95" s="58"/>
      <c r="L95" s="58"/>
      <c r="M95" s="58"/>
      <c r="N95" s="85"/>
      <c r="O95" s="85"/>
      <c r="P95" s="72">
        <f t="shared" si="6"/>
        <v>0</v>
      </c>
      <c r="Q95" s="75">
        <f>I95-P95</f>
        <v>0</v>
      </c>
      <c r="R95" s="76">
        <f t="shared" si="7"/>
        <v>0</v>
      </c>
      <c r="T95" s="55">
        <f t="shared" si="8"/>
        <v>0</v>
      </c>
      <c r="U95" s="55">
        <f t="shared" si="9"/>
        <v>0</v>
      </c>
    </row>
    <row r="96" spans="1:21" x14ac:dyDescent="0.25">
      <c r="A96" s="65"/>
      <c r="B96" s="66"/>
      <c r="C96" s="63"/>
      <c r="D96" s="57" t="s">
        <v>68</v>
      </c>
      <c r="E96" s="62"/>
      <c r="F96" s="58"/>
      <c r="G96" s="58"/>
      <c r="H96" s="58"/>
      <c r="I96" s="72">
        <f t="shared" si="5"/>
        <v>0</v>
      </c>
      <c r="J96" s="64"/>
      <c r="K96" s="58"/>
      <c r="L96" s="58"/>
      <c r="M96" s="58"/>
      <c r="N96" s="85"/>
      <c r="O96" s="85"/>
      <c r="P96" s="72">
        <f t="shared" si="6"/>
        <v>0</v>
      </c>
      <c r="Q96" s="75">
        <f>I96-P96</f>
        <v>0</v>
      </c>
      <c r="R96" s="76">
        <f t="shared" si="7"/>
        <v>0</v>
      </c>
      <c r="T96" s="55">
        <f t="shared" si="8"/>
        <v>0</v>
      </c>
      <c r="U96" s="55">
        <f t="shared" si="9"/>
        <v>0</v>
      </c>
    </row>
    <row r="97" spans="1:21" x14ac:dyDescent="0.25">
      <c r="A97" s="65"/>
      <c r="B97" s="66"/>
      <c r="C97" s="63"/>
      <c r="D97" s="57" t="s">
        <v>68</v>
      </c>
      <c r="E97" s="62"/>
      <c r="F97" s="58"/>
      <c r="G97" s="58"/>
      <c r="H97" s="58"/>
      <c r="I97" s="72">
        <f t="shared" si="5"/>
        <v>0</v>
      </c>
      <c r="J97" s="64"/>
      <c r="K97" s="58"/>
      <c r="L97" s="58"/>
      <c r="M97" s="58"/>
      <c r="N97" s="85"/>
      <c r="O97" s="85"/>
      <c r="P97" s="72">
        <f t="shared" si="6"/>
        <v>0</v>
      </c>
      <c r="Q97" s="75">
        <f>I97-P97</f>
        <v>0</v>
      </c>
      <c r="R97" s="76">
        <f t="shared" si="7"/>
        <v>0</v>
      </c>
      <c r="T97" s="55">
        <f t="shared" si="8"/>
        <v>0</v>
      </c>
      <c r="U97" s="55">
        <f t="shared" si="9"/>
        <v>0</v>
      </c>
    </row>
    <row r="98" spans="1:21" x14ac:dyDescent="0.25">
      <c r="A98" s="65"/>
      <c r="B98" s="66"/>
      <c r="C98" s="63"/>
      <c r="D98" s="57" t="s">
        <v>68</v>
      </c>
      <c r="E98" s="62"/>
      <c r="F98" s="58"/>
      <c r="G98" s="58"/>
      <c r="H98" s="58"/>
      <c r="I98" s="72">
        <f t="shared" si="5"/>
        <v>0</v>
      </c>
      <c r="J98" s="64"/>
      <c r="K98" s="58"/>
      <c r="L98" s="58"/>
      <c r="M98" s="58"/>
      <c r="N98" s="85"/>
      <c r="O98" s="85"/>
      <c r="P98" s="72">
        <f t="shared" si="6"/>
        <v>0</v>
      </c>
      <c r="Q98" s="75">
        <f>I98-P98</f>
        <v>0</v>
      </c>
      <c r="R98" s="76">
        <f t="shared" si="7"/>
        <v>0</v>
      </c>
      <c r="T98" s="55">
        <f t="shared" si="8"/>
        <v>0</v>
      </c>
      <c r="U98" s="55">
        <f t="shared" si="9"/>
        <v>0</v>
      </c>
    </row>
    <row r="99" spans="1:21" x14ac:dyDescent="0.25">
      <c r="A99" s="65"/>
      <c r="B99" s="66"/>
      <c r="C99" s="63"/>
      <c r="D99" s="57" t="s">
        <v>68</v>
      </c>
      <c r="E99" s="62"/>
      <c r="F99" s="58"/>
      <c r="G99" s="58"/>
      <c r="H99" s="58"/>
      <c r="I99" s="72">
        <f t="shared" si="5"/>
        <v>0</v>
      </c>
      <c r="J99" s="64"/>
      <c r="K99" s="58"/>
      <c r="L99" s="58"/>
      <c r="M99" s="58"/>
      <c r="N99" s="85"/>
      <c r="O99" s="85"/>
      <c r="P99" s="72">
        <f t="shared" si="6"/>
        <v>0</v>
      </c>
      <c r="Q99" s="75">
        <f>I99-P99</f>
        <v>0</v>
      </c>
      <c r="R99" s="76">
        <f t="shared" si="7"/>
        <v>0</v>
      </c>
      <c r="T99" s="55">
        <f t="shared" si="8"/>
        <v>0</v>
      </c>
      <c r="U99" s="55">
        <f t="shared" si="9"/>
        <v>0</v>
      </c>
    </row>
    <row r="100" spans="1:21" x14ac:dyDescent="0.25">
      <c r="A100" s="65"/>
      <c r="B100" s="66"/>
      <c r="C100" s="63"/>
      <c r="D100" s="57" t="s">
        <v>68</v>
      </c>
      <c r="E100" s="62"/>
      <c r="F100" s="58"/>
      <c r="G100" s="58"/>
      <c r="H100" s="58"/>
      <c r="I100" s="72">
        <f t="shared" si="5"/>
        <v>0</v>
      </c>
      <c r="J100" s="64"/>
      <c r="K100" s="58"/>
      <c r="L100" s="58"/>
      <c r="M100" s="58"/>
      <c r="N100" s="85"/>
      <c r="O100" s="85"/>
      <c r="P100" s="72">
        <f t="shared" si="6"/>
        <v>0</v>
      </c>
      <c r="Q100" s="75">
        <f>I100-P100</f>
        <v>0</v>
      </c>
      <c r="R100" s="76">
        <f t="shared" si="7"/>
        <v>0</v>
      </c>
      <c r="T100" s="55">
        <f t="shared" si="8"/>
        <v>0</v>
      </c>
      <c r="U100" s="55">
        <f t="shared" si="9"/>
        <v>0</v>
      </c>
    </row>
    <row r="101" spans="1:21" x14ac:dyDescent="0.25">
      <c r="A101" s="65"/>
      <c r="B101" s="66"/>
      <c r="C101" s="63"/>
      <c r="D101" s="57" t="s">
        <v>68</v>
      </c>
      <c r="E101" s="62"/>
      <c r="F101" s="58"/>
      <c r="G101" s="58"/>
      <c r="H101" s="58"/>
      <c r="I101" s="72">
        <f t="shared" si="5"/>
        <v>0</v>
      </c>
      <c r="J101" s="64"/>
      <c r="K101" s="58"/>
      <c r="L101" s="58"/>
      <c r="M101" s="58"/>
      <c r="N101" s="85"/>
      <c r="O101" s="85"/>
      <c r="P101" s="72">
        <f t="shared" si="6"/>
        <v>0</v>
      </c>
      <c r="Q101" s="75">
        <f>I101-P101</f>
        <v>0</v>
      </c>
      <c r="R101" s="76">
        <f t="shared" si="7"/>
        <v>0</v>
      </c>
      <c r="T101" s="55">
        <f t="shared" si="8"/>
        <v>0</v>
      </c>
      <c r="U101" s="55">
        <f t="shared" si="9"/>
        <v>0</v>
      </c>
    </row>
    <row r="102" spans="1:21" x14ac:dyDescent="0.25">
      <c r="A102" s="65"/>
      <c r="B102" s="66"/>
      <c r="C102" s="63"/>
      <c r="D102" s="57" t="s">
        <v>68</v>
      </c>
      <c r="E102" s="62"/>
      <c r="F102" s="58"/>
      <c r="G102" s="58"/>
      <c r="H102" s="58"/>
      <c r="I102" s="72">
        <f t="shared" si="5"/>
        <v>0</v>
      </c>
      <c r="J102" s="64"/>
      <c r="K102" s="58"/>
      <c r="L102" s="58"/>
      <c r="M102" s="58"/>
      <c r="N102" s="85"/>
      <c r="O102" s="85"/>
      <c r="P102" s="72">
        <f t="shared" si="6"/>
        <v>0</v>
      </c>
      <c r="Q102" s="75">
        <f>I102-P102</f>
        <v>0</v>
      </c>
      <c r="R102" s="76">
        <f t="shared" si="7"/>
        <v>0</v>
      </c>
      <c r="T102" s="55">
        <f t="shared" si="8"/>
        <v>0</v>
      </c>
      <c r="U102" s="55">
        <f t="shared" si="9"/>
        <v>0</v>
      </c>
    </row>
    <row r="103" spans="1:21" x14ac:dyDescent="0.25">
      <c r="A103" s="65"/>
      <c r="B103" s="66"/>
      <c r="C103" s="63"/>
      <c r="D103" s="57" t="s">
        <v>68</v>
      </c>
      <c r="E103" s="62"/>
      <c r="F103" s="58"/>
      <c r="G103" s="58"/>
      <c r="H103" s="58"/>
      <c r="I103" s="72">
        <f t="shared" si="5"/>
        <v>0</v>
      </c>
      <c r="J103" s="64"/>
      <c r="K103" s="58"/>
      <c r="L103" s="58"/>
      <c r="M103" s="58"/>
      <c r="N103" s="85"/>
      <c r="O103" s="85"/>
      <c r="P103" s="72">
        <f t="shared" si="6"/>
        <v>0</v>
      </c>
      <c r="Q103" s="75">
        <f>I103-P103</f>
        <v>0</v>
      </c>
      <c r="R103" s="76">
        <f t="shared" si="7"/>
        <v>0</v>
      </c>
      <c r="T103" s="55">
        <f t="shared" si="8"/>
        <v>0</v>
      </c>
      <c r="U103" s="55">
        <f t="shared" si="9"/>
        <v>0</v>
      </c>
    </row>
    <row r="104" spans="1:21" x14ac:dyDescent="0.25">
      <c r="A104" s="65"/>
      <c r="B104" s="66"/>
      <c r="C104" s="63"/>
      <c r="D104" s="57" t="s">
        <v>68</v>
      </c>
      <c r="E104" s="62"/>
      <c r="F104" s="58"/>
      <c r="G104" s="58"/>
      <c r="H104" s="58"/>
      <c r="I104" s="72">
        <f t="shared" si="5"/>
        <v>0</v>
      </c>
      <c r="J104" s="64"/>
      <c r="K104" s="58"/>
      <c r="L104" s="58"/>
      <c r="M104" s="58"/>
      <c r="N104" s="85"/>
      <c r="O104" s="85"/>
      <c r="P104" s="72">
        <f t="shared" si="6"/>
        <v>0</v>
      </c>
      <c r="Q104" s="75">
        <f>I104-P104</f>
        <v>0</v>
      </c>
      <c r="R104" s="76">
        <f t="shared" si="7"/>
        <v>0</v>
      </c>
      <c r="T104" s="55">
        <f t="shared" si="8"/>
        <v>0</v>
      </c>
      <c r="U104" s="55">
        <f t="shared" si="9"/>
        <v>0</v>
      </c>
    </row>
    <row r="105" spans="1:21" x14ac:dyDescent="0.25">
      <c r="A105" s="65"/>
      <c r="B105" s="66"/>
      <c r="C105" s="63"/>
      <c r="D105" s="57" t="s">
        <v>68</v>
      </c>
      <c r="E105" s="62"/>
      <c r="F105" s="58"/>
      <c r="G105" s="58"/>
      <c r="H105" s="58"/>
      <c r="I105" s="72">
        <f t="shared" si="5"/>
        <v>0</v>
      </c>
      <c r="J105" s="64"/>
      <c r="K105" s="58"/>
      <c r="L105" s="58"/>
      <c r="M105" s="58"/>
      <c r="N105" s="85"/>
      <c r="O105" s="85"/>
      <c r="P105" s="72">
        <f t="shared" si="6"/>
        <v>0</v>
      </c>
      <c r="Q105" s="75">
        <f>I105-P105</f>
        <v>0</v>
      </c>
      <c r="R105" s="76">
        <f t="shared" si="7"/>
        <v>0</v>
      </c>
      <c r="T105" s="55">
        <f t="shared" si="8"/>
        <v>0</v>
      </c>
      <c r="U105" s="55">
        <f t="shared" si="9"/>
        <v>0</v>
      </c>
    </row>
    <row r="106" spans="1:21" x14ac:dyDescent="0.25">
      <c r="A106" s="65"/>
      <c r="B106" s="66"/>
      <c r="C106" s="63"/>
      <c r="D106" s="57" t="s">
        <v>68</v>
      </c>
      <c r="E106" s="62"/>
      <c r="F106" s="58"/>
      <c r="G106" s="58"/>
      <c r="H106" s="58"/>
      <c r="I106" s="72">
        <f t="shared" si="5"/>
        <v>0</v>
      </c>
      <c r="J106" s="64"/>
      <c r="K106" s="58"/>
      <c r="L106" s="58"/>
      <c r="M106" s="58"/>
      <c r="N106" s="85"/>
      <c r="O106" s="85"/>
      <c r="P106" s="72">
        <f t="shared" si="6"/>
        <v>0</v>
      </c>
      <c r="Q106" s="75">
        <f>I106-P106</f>
        <v>0</v>
      </c>
      <c r="R106" s="76">
        <f t="shared" si="7"/>
        <v>0</v>
      </c>
      <c r="T106" s="55">
        <f t="shared" si="8"/>
        <v>0</v>
      </c>
      <c r="U106" s="55">
        <f t="shared" si="9"/>
        <v>0</v>
      </c>
    </row>
    <row r="107" spans="1:21" x14ac:dyDescent="0.25">
      <c r="A107" s="65"/>
      <c r="B107" s="66"/>
      <c r="C107" s="63"/>
      <c r="D107" s="57" t="s">
        <v>68</v>
      </c>
      <c r="E107" s="62"/>
      <c r="F107" s="58"/>
      <c r="G107" s="58"/>
      <c r="H107" s="58"/>
      <c r="I107" s="72">
        <f t="shared" si="5"/>
        <v>0</v>
      </c>
      <c r="J107" s="64"/>
      <c r="K107" s="58"/>
      <c r="L107" s="58"/>
      <c r="M107" s="58"/>
      <c r="N107" s="85"/>
      <c r="O107" s="85"/>
      <c r="P107" s="72">
        <f t="shared" si="6"/>
        <v>0</v>
      </c>
      <c r="Q107" s="75">
        <f>I107-P107</f>
        <v>0</v>
      </c>
      <c r="R107" s="76">
        <f t="shared" si="7"/>
        <v>0</v>
      </c>
      <c r="T107" s="55">
        <f t="shared" si="8"/>
        <v>0</v>
      </c>
      <c r="U107" s="55">
        <f t="shared" si="9"/>
        <v>0</v>
      </c>
    </row>
    <row r="108" spans="1:21" x14ac:dyDescent="0.25">
      <c r="A108" s="65"/>
      <c r="B108" s="66"/>
      <c r="C108" s="63"/>
      <c r="D108" s="57" t="s">
        <v>68</v>
      </c>
      <c r="E108" s="62"/>
      <c r="F108" s="58"/>
      <c r="G108" s="58"/>
      <c r="H108" s="58"/>
      <c r="I108" s="72">
        <f t="shared" si="5"/>
        <v>0</v>
      </c>
      <c r="J108" s="64"/>
      <c r="K108" s="58"/>
      <c r="L108" s="58"/>
      <c r="M108" s="58"/>
      <c r="N108" s="85"/>
      <c r="O108" s="85"/>
      <c r="P108" s="72">
        <f t="shared" si="6"/>
        <v>0</v>
      </c>
      <c r="Q108" s="75">
        <f>I108-P108</f>
        <v>0</v>
      </c>
      <c r="R108" s="76">
        <f t="shared" si="7"/>
        <v>0</v>
      </c>
      <c r="T108" s="55">
        <f t="shared" si="8"/>
        <v>0</v>
      </c>
      <c r="U108" s="55">
        <f t="shared" si="9"/>
        <v>0</v>
      </c>
    </row>
    <row r="109" spans="1:21" x14ac:dyDescent="0.25">
      <c r="A109" s="65"/>
      <c r="B109" s="66"/>
      <c r="C109" s="63"/>
      <c r="D109" s="57" t="s">
        <v>68</v>
      </c>
      <c r="E109" s="62"/>
      <c r="F109" s="58"/>
      <c r="G109" s="58"/>
      <c r="H109" s="58"/>
      <c r="I109" s="72">
        <f t="shared" si="5"/>
        <v>0</v>
      </c>
      <c r="J109" s="64"/>
      <c r="K109" s="58"/>
      <c r="L109" s="58"/>
      <c r="M109" s="58"/>
      <c r="N109" s="85"/>
      <c r="O109" s="85"/>
      <c r="P109" s="72">
        <f t="shared" si="6"/>
        <v>0</v>
      </c>
      <c r="Q109" s="75">
        <f>I109-P109</f>
        <v>0</v>
      </c>
      <c r="R109" s="76">
        <f t="shared" si="7"/>
        <v>0</v>
      </c>
      <c r="T109" s="55">
        <f t="shared" si="8"/>
        <v>0</v>
      </c>
      <c r="U109" s="55">
        <f t="shared" si="9"/>
        <v>0</v>
      </c>
    </row>
    <row r="110" spans="1:21" x14ac:dyDescent="0.25">
      <c r="A110" s="65"/>
      <c r="B110" s="66"/>
      <c r="C110" s="63"/>
      <c r="D110" s="57" t="s">
        <v>68</v>
      </c>
      <c r="E110" s="62"/>
      <c r="F110" s="58"/>
      <c r="G110" s="58"/>
      <c r="H110" s="58"/>
      <c r="I110" s="72">
        <f t="shared" si="5"/>
        <v>0</v>
      </c>
      <c r="J110" s="64"/>
      <c r="K110" s="58"/>
      <c r="L110" s="58"/>
      <c r="M110" s="58"/>
      <c r="N110" s="85"/>
      <c r="O110" s="85"/>
      <c r="P110" s="72">
        <f t="shared" si="6"/>
        <v>0</v>
      </c>
      <c r="Q110" s="75">
        <f>I110-P110</f>
        <v>0</v>
      </c>
      <c r="R110" s="76">
        <f t="shared" si="7"/>
        <v>0</v>
      </c>
      <c r="T110" s="55">
        <f t="shared" si="8"/>
        <v>0</v>
      </c>
      <c r="U110" s="55">
        <f t="shared" si="9"/>
        <v>0</v>
      </c>
    </row>
    <row r="111" spans="1:21" x14ac:dyDescent="0.25">
      <c r="A111" s="65"/>
      <c r="B111" s="66"/>
      <c r="C111" s="63"/>
      <c r="D111" s="57" t="s">
        <v>68</v>
      </c>
      <c r="E111" s="62"/>
      <c r="F111" s="58"/>
      <c r="G111" s="58"/>
      <c r="H111" s="58"/>
      <c r="I111" s="72">
        <f t="shared" si="5"/>
        <v>0</v>
      </c>
      <c r="J111" s="64"/>
      <c r="K111" s="58"/>
      <c r="L111" s="58"/>
      <c r="M111" s="58"/>
      <c r="N111" s="85"/>
      <c r="O111" s="85"/>
      <c r="P111" s="72">
        <f t="shared" si="6"/>
        <v>0</v>
      </c>
      <c r="Q111" s="75">
        <f>I111-P111</f>
        <v>0</v>
      </c>
      <c r="R111" s="76">
        <f t="shared" si="7"/>
        <v>0</v>
      </c>
      <c r="T111" s="55">
        <f t="shared" si="8"/>
        <v>0</v>
      </c>
      <c r="U111" s="55">
        <f t="shared" si="9"/>
        <v>0</v>
      </c>
    </row>
    <row r="112" spans="1:21" x14ac:dyDescent="0.25">
      <c r="A112" s="65"/>
      <c r="B112" s="66"/>
      <c r="C112" s="63"/>
      <c r="D112" s="57" t="s">
        <v>68</v>
      </c>
      <c r="E112" s="62"/>
      <c r="F112" s="58"/>
      <c r="G112" s="58"/>
      <c r="H112" s="58"/>
      <c r="I112" s="72">
        <f t="shared" si="5"/>
        <v>0</v>
      </c>
      <c r="J112" s="64"/>
      <c r="K112" s="58"/>
      <c r="L112" s="58"/>
      <c r="M112" s="58"/>
      <c r="N112" s="85"/>
      <c r="O112" s="85"/>
      <c r="P112" s="72">
        <f t="shared" si="6"/>
        <v>0</v>
      </c>
      <c r="Q112" s="75">
        <f>I112-P112</f>
        <v>0</v>
      </c>
      <c r="R112" s="76">
        <f t="shared" si="7"/>
        <v>0</v>
      </c>
      <c r="T112" s="55">
        <f t="shared" si="8"/>
        <v>0</v>
      </c>
      <c r="U112" s="55">
        <f t="shared" si="9"/>
        <v>0</v>
      </c>
    </row>
    <row r="113" spans="1:21" x14ac:dyDescent="0.25">
      <c r="A113" s="65"/>
      <c r="B113" s="66"/>
      <c r="C113" s="63"/>
      <c r="D113" s="57" t="s">
        <v>68</v>
      </c>
      <c r="E113" s="62"/>
      <c r="F113" s="58"/>
      <c r="G113" s="58"/>
      <c r="H113" s="58"/>
      <c r="I113" s="72">
        <f t="shared" si="5"/>
        <v>0</v>
      </c>
      <c r="J113" s="64"/>
      <c r="K113" s="58"/>
      <c r="L113" s="58"/>
      <c r="M113" s="58"/>
      <c r="N113" s="85"/>
      <c r="O113" s="85"/>
      <c r="P113" s="72">
        <f t="shared" si="6"/>
        <v>0</v>
      </c>
      <c r="Q113" s="75">
        <f>I113-P113</f>
        <v>0</v>
      </c>
      <c r="R113" s="76">
        <f t="shared" si="7"/>
        <v>0</v>
      </c>
      <c r="T113" s="55">
        <f t="shared" si="8"/>
        <v>0</v>
      </c>
      <c r="U113" s="55">
        <f t="shared" si="9"/>
        <v>0</v>
      </c>
    </row>
    <row r="114" spans="1:21" x14ac:dyDescent="0.25">
      <c r="A114" s="65"/>
      <c r="B114" s="66"/>
      <c r="C114" s="63"/>
      <c r="D114" s="57" t="s">
        <v>68</v>
      </c>
      <c r="E114" s="62"/>
      <c r="F114" s="58"/>
      <c r="G114" s="58"/>
      <c r="H114" s="58"/>
      <c r="I114" s="72">
        <f t="shared" si="5"/>
        <v>0</v>
      </c>
      <c r="J114" s="64"/>
      <c r="K114" s="58"/>
      <c r="L114" s="58"/>
      <c r="M114" s="58"/>
      <c r="N114" s="85"/>
      <c r="O114" s="85"/>
      <c r="P114" s="72">
        <f t="shared" si="6"/>
        <v>0</v>
      </c>
      <c r="Q114" s="75">
        <f>I114-P114</f>
        <v>0</v>
      </c>
      <c r="R114" s="76">
        <f t="shared" si="7"/>
        <v>0</v>
      </c>
      <c r="T114" s="55">
        <f t="shared" si="8"/>
        <v>0</v>
      </c>
      <c r="U114" s="55">
        <f t="shared" si="9"/>
        <v>0</v>
      </c>
    </row>
    <row r="115" spans="1:21" x14ac:dyDescent="0.25">
      <c r="A115" s="65"/>
      <c r="B115" s="66"/>
      <c r="C115" s="63"/>
      <c r="D115" s="57" t="s">
        <v>68</v>
      </c>
      <c r="E115" s="62"/>
      <c r="F115" s="58"/>
      <c r="G115" s="58"/>
      <c r="H115" s="58"/>
      <c r="I115" s="72">
        <f t="shared" si="5"/>
        <v>0</v>
      </c>
      <c r="J115" s="64"/>
      <c r="K115" s="58"/>
      <c r="L115" s="58"/>
      <c r="M115" s="58"/>
      <c r="N115" s="85"/>
      <c r="O115" s="85"/>
      <c r="P115" s="72">
        <f t="shared" si="6"/>
        <v>0</v>
      </c>
      <c r="Q115" s="75">
        <f>I115-P115</f>
        <v>0</v>
      </c>
      <c r="R115" s="76">
        <f t="shared" si="7"/>
        <v>0</v>
      </c>
      <c r="T115" s="55">
        <f t="shared" si="8"/>
        <v>0</v>
      </c>
      <c r="U115" s="55">
        <f t="shared" si="9"/>
        <v>0</v>
      </c>
    </row>
    <row r="116" spans="1:21" x14ac:dyDescent="0.25">
      <c r="A116" s="65"/>
      <c r="B116" s="66"/>
      <c r="C116" s="63"/>
      <c r="D116" s="57" t="s">
        <v>68</v>
      </c>
      <c r="E116" s="62"/>
      <c r="F116" s="58"/>
      <c r="G116" s="58"/>
      <c r="H116" s="58"/>
      <c r="I116" s="72">
        <f t="shared" si="5"/>
        <v>0</v>
      </c>
      <c r="J116" s="64"/>
      <c r="K116" s="58"/>
      <c r="L116" s="58"/>
      <c r="M116" s="58"/>
      <c r="N116" s="85"/>
      <c r="O116" s="85"/>
      <c r="P116" s="72">
        <f t="shared" si="6"/>
        <v>0</v>
      </c>
      <c r="Q116" s="75">
        <f>I116-P116</f>
        <v>0</v>
      </c>
      <c r="R116" s="76">
        <f t="shared" si="7"/>
        <v>0</v>
      </c>
      <c r="T116" s="55">
        <f t="shared" si="8"/>
        <v>0</v>
      </c>
      <c r="U116" s="55">
        <f t="shared" si="9"/>
        <v>0</v>
      </c>
    </row>
    <row r="117" spans="1:21" x14ac:dyDescent="0.25">
      <c r="A117" s="65"/>
      <c r="B117" s="66"/>
      <c r="C117" s="63"/>
      <c r="D117" s="57" t="s">
        <v>68</v>
      </c>
      <c r="E117" s="62"/>
      <c r="F117" s="58"/>
      <c r="G117" s="58"/>
      <c r="H117" s="58"/>
      <c r="I117" s="72">
        <f t="shared" si="5"/>
        <v>0</v>
      </c>
      <c r="J117" s="64"/>
      <c r="K117" s="58"/>
      <c r="L117" s="58"/>
      <c r="M117" s="58"/>
      <c r="N117" s="85"/>
      <c r="O117" s="85"/>
      <c r="P117" s="72">
        <f t="shared" si="6"/>
        <v>0</v>
      </c>
      <c r="Q117" s="75">
        <f>I117-P117</f>
        <v>0</v>
      </c>
      <c r="R117" s="76">
        <f t="shared" si="7"/>
        <v>0</v>
      </c>
      <c r="T117" s="55">
        <f t="shared" si="8"/>
        <v>0</v>
      </c>
      <c r="U117" s="55">
        <f t="shared" si="9"/>
        <v>0</v>
      </c>
    </row>
    <row r="118" spans="1:21" x14ac:dyDescent="0.25">
      <c r="A118" s="65"/>
      <c r="B118" s="66"/>
      <c r="C118" s="63"/>
      <c r="D118" s="57" t="s">
        <v>68</v>
      </c>
      <c r="E118" s="62"/>
      <c r="F118" s="58"/>
      <c r="G118" s="58"/>
      <c r="H118" s="58"/>
      <c r="I118" s="72">
        <f t="shared" si="5"/>
        <v>0</v>
      </c>
      <c r="J118" s="64"/>
      <c r="K118" s="58"/>
      <c r="L118" s="58"/>
      <c r="M118" s="58"/>
      <c r="N118" s="85"/>
      <c r="O118" s="85"/>
      <c r="P118" s="72">
        <f t="shared" si="6"/>
        <v>0</v>
      </c>
      <c r="Q118" s="75">
        <f>I118-P118</f>
        <v>0</v>
      </c>
      <c r="R118" s="76">
        <f t="shared" si="7"/>
        <v>0</v>
      </c>
      <c r="T118" s="55">
        <f t="shared" si="8"/>
        <v>0</v>
      </c>
      <c r="U118" s="55">
        <f t="shared" si="9"/>
        <v>0</v>
      </c>
    </row>
    <row r="119" spans="1:21" x14ac:dyDescent="0.25">
      <c r="A119" s="65"/>
      <c r="B119" s="66"/>
      <c r="C119" s="63"/>
      <c r="D119" s="57" t="s">
        <v>68</v>
      </c>
      <c r="E119" s="62"/>
      <c r="F119" s="58"/>
      <c r="G119" s="58"/>
      <c r="H119" s="58"/>
      <c r="I119" s="72">
        <f t="shared" si="5"/>
        <v>0</v>
      </c>
      <c r="J119" s="64"/>
      <c r="K119" s="58"/>
      <c r="L119" s="58"/>
      <c r="M119" s="58"/>
      <c r="N119" s="85"/>
      <c r="O119" s="85"/>
      <c r="P119" s="72">
        <f t="shared" si="6"/>
        <v>0</v>
      </c>
      <c r="Q119" s="75">
        <f>I119-P119</f>
        <v>0</v>
      </c>
      <c r="R119" s="76">
        <f t="shared" si="7"/>
        <v>0</v>
      </c>
      <c r="T119" s="55">
        <f t="shared" si="8"/>
        <v>0</v>
      </c>
      <c r="U119" s="55">
        <f t="shared" si="9"/>
        <v>0</v>
      </c>
    </row>
    <row r="120" spans="1:21" x14ac:dyDescent="0.25">
      <c r="A120" s="65"/>
      <c r="B120" s="66"/>
      <c r="C120" s="63"/>
      <c r="D120" s="57" t="s">
        <v>68</v>
      </c>
      <c r="E120" s="62"/>
      <c r="F120" s="58"/>
      <c r="G120" s="58"/>
      <c r="H120" s="58"/>
      <c r="I120" s="72">
        <f t="shared" si="5"/>
        <v>0</v>
      </c>
      <c r="J120" s="64"/>
      <c r="K120" s="58"/>
      <c r="L120" s="58"/>
      <c r="M120" s="58"/>
      <c r="N120" s="85"/>
      <c r="O120" s="85"/>
      <c r="P120" s="72">
        <f t="shared" si="6"/>
        <v>0</v>
      </c>
      <c r="Q120" s="75">
        <f>I120-P120</f>
        <v>0</v>
      </c>
      <c r="R120" s="76">
        <f t="shared" si="7"/>
        <v>0</v>
      </c>
      <c r="T120" s="55">
        <f t="shared" si="8"/>
        <v>0</v>
      </c>
      <c r="U120" s="55">
        <f t="shared" si="9"/>
        <v>0</v>
      </c>
    </row>
    <row r="121" spans="1:21" x14ac:dyDescent="0.25">
      <c r="A121" s="65"/>
      <c r="B121" s="66"/>
      <c r="C121" s="63"/>
      <c r="D121" s="57" t="s">
        <v>68</v>
      </c>
      <c r="E121" s="62"/>
      <c r="F121" s="58"/>
      <c r="G121" s="58"/>
      <c r="H121" s="58"/>
      <c r="I121" s="72">
        <f t="shared" si="5"/>
        <v>0</v>
      </c>
      <c r="J121" s="64"/>
      <c r="K121" s="58"/>
      <c r="L121" s="58"/>
      <c r="M121" s="58"/>
      <c r="N121" s="85"/>
      <c r="O121" s="85"/>
      <c r="P121" s="72">
        <f t="shared" si="6"/>
        <v>0</v>
      </c>
      <c r="Q121" s="75">
        <f>I121-P121</f>
        <v>0</v>
      </c>
      <c r="R121" s="76">
        <f t="shared" si="7"/>
        <v>0</v>
      </c>
      <c r="T121" s="55">
        <f t="shared" si="8"/>
        <v>0</v>
      </c>
      <c r="U121" s="55">
        <f t="shared" si="9"/>
        <v>0</v>
      </c>
    </row>
    <row r="122" spans="1:21" x14ac:dyDescent="0.25">
      <c r="A122" s="65"/>
      <c r="B122" s="66"/>
      <c r="C122" s="63"/>
      <c r="D122" s="57" t="s">
        <v>68</v>
      </c>
      <c r="E122" s="62"/>
      <c r="F122" s="58"/>
      <c r="G122" s="58"/>
      <c r="H122" s="58"/>
      <c r="I122" s="72">
        <f t="shared" si="5"/>
        <v>0</v>
      </c>
      <c r="J122" s="64"/>
      <c r="K122" s="58"/>
      <c r="L122" s="58"/>
      <c r="M122" s="58"/>
      <c r="N122" s="85"/>
      <c r="O122" s="85"/>
      <c r="P122" s="72">
        <f t="shared" si="6"/>
        <v>0</v>
      </c>
      <c r="Q122" s="75">
        <f>I122-P122</f>
        <v>0</v>
      </c>
      <c r="R122" s="76">
        <f t="shared" si="7"/>
        <v>0</v>
      </c>
      <c r="T122" s="55">
        <f t="shared" si="8"/>
        <v>0</v>
      </c>
      <c r="U122" s="55">
        <f t="shared" si="9"/>
        <v>0</v>
      </c>
    </row>
    <row r="123" spans="1:21" x14ac:dyDescent="0.25">
      <c r="A123" s="65"/>
      <c r="B123" s="66"/>
      <c r="C123" s="63"/>
      <c r="D123" s="57" t="s">
        <v>68</v>
      </c>
      <c r="E123" s="62"/>
      <c r="F123" s="58"/>
      <c r="G123" s="58"/>
      <c r="H123" s="58"/>
      <c r="I123" s="72">
        <f t="shared" si="5"/>
        <v>0</v>
      </c>
      <c r="J123" s="64"/>
      <c r="K123" s="58"/>
      <c r="L123" s="58"/>
      <c r="M123" s="58"/>
      <c r="N123" s="85"/>
      <c r="O123" s="85"/>
      <c r="P123" s="72">
        <f t="shared" si="6"/>
        <v>0</v>
      </c>
      <c r="Q123" s="75">
        <f>I123-P123</f>
        <v>0</v>
      </c>
      <c r="R123" s="76">
        <f t="shared" si="7"/>
        <v>0</v>
      </c>
      <c r="T123" s="55">
        <f t="shared" si="8"/>
        <v>0</v>
      </c>
      <c r="U123" s="55">
        <f t="shared" si="9"/>
        <v>0</v>
      </c>
    </row>
    <row r="124" spans="1:21" x14ac:dyDescent="0.25">
      <c r="A124" s="65"/>
      <c r="B124" s="66"/>
      <c r="C124" s="63"/>
      <c r="D124" s="57" t="s">
        <v>68</v>
      </c>
      <c r="E124" s="62"/>
      <c r="F124" s="58"/>
      <c r="G124" s="58"/>
      <c r="H124" s="58"/>
      <c r="I124" s="72">
        <f t="shared" si="5"/>
        <v>0</v>
      </c>
      <c r="J124" s="64"/>
      <c r="K124" s="58"/>
      <c r="L124" s="58"/>
      <c r="M124" s="58"/>
      <c r="N124" s="85"/>
      <c r="O124" s="85"/>
      <c r="P124" s="72">
        <f t="shared" si="6"/>
        <v>0</v>
      </c>
      <c r="Q124" s="75">
        <f>I124-P124</f>
        <v>0</v>
      </c>
      <c r="R124" s="76">
        <f t="shared" si="7"/>
        <v>0</v>
      </c>
      <c r="T124" s="55">
        <f t="shared" si="8"/>
        <v>0</v>
      </c>
      <c r="U124" s="55">
        <f t="shared" si="9"/>
        <v>0</v>
      </c>
    </row>
    <row r="125" spans="1:21" x14ac:dyDescent="0.25">
      <c r="A125" s="65"/>
      <c r="B125" s="66"/>
      <c r="C125" s="63"/>
      <c r="D125" s="57" t="s">
        <v>68</v>
      </c>
      <c r="E125" s="62"/>
      <c r="F125" s="58"/>
      <c r="G125" s="58"/>
      <c r="H125" s="58"/>
      <c r="I125" s="72">
        <f t="shared" si="5"/>
        <v>0</v>
      </c>
      <c r="J125" s="64"/>
      <c r="K125" s="58"/>
      <c r="L125" s="58"/>
      <c r="M125" s="58"/>
      <c r="N125" s="85"/>
      <c r="O125" s="85"/>
      <c r="P125" s="72">
        <f t="shared" si="6"/>
        <v>0</v>
      </c>
      <c r="Q125" s="75">
        <f>I125-P125</f>
        <v>0</v>
      </c>
      <c r="R125" s="76">
        <f t="shared" si="7"/>
        <v>0</v>
      </c>
      <c r="T125" s="55">
        <f t="shared" si="8"/>
        <v>0</v>
      </c>
      <c r="U125" s="55">
        <f t="shared" si="9"/>
        <v>0</v>
      </c>
    </row>
    <row r="126" spans="1:21" x14ac:dyDescent="0.25">
      <c r="A126" s="65"/>
      <c r="B126" s="66"/>
      <c r="C126" s="63"/>
      <c r="D126" s="57" t="s">
        <v>68</v>
      </c>
      <c r="E126" s="62"/>
      <c r="F126" s="58"/>
      <c r="G126" s="58"/>
      <c r="H126" s="58"/>
      <c r="I126" s="72">
        <f t="shared" si="5"/>
        <v>0</v>
      </c>
      <c r="J126" s="64"/>
      <c r="K126" s="58"/>
      <c r="L126" s="58"/>
      <c r="M126" s="58"/>
      <c r="N126" s="85"/>
      <c r="O126" s="85"/>
      <c r="P126" s="72">
        <f t="shared" si="6"/>
        <v>0</v>
      </c>
      <c r="Q126" s="75">
        <f>I126-P126</f>
        <v>0</v>
      </c>
      <c r="R126" s="76">
        <f t="shared" si="7"/>
        <v>0</v>
      </c>
      <c r="T126" s="55">
        <f t="shared" si="8"/>
        <v>0</v>
      </c>
      <c r="U126" s="55">
        <f t="shared" si="9"/>
        <v>0</v>
      </c>
    </row>
    <row r="127" spans="1:21" x14ac:dyDescent="0.25">
      <c r="A127" s="65"/>
      <c r="B127" s="66"/>
      <c r="C127" s="63"/>
      <c r="D127" s="57" t="s">
        <v>68</v>
      </c>
      <c r="E127" s="62"/>
      <c r="F127" s="58"/>
      <c r="G127" s="58"/>
      <c r="H127" s="58"/>
      <c r="I127" s="72">
        <f t="shared" si="5"/>
        <v>0</v>
      </c>
      <c r="J127" s="64"/>
      <c r="K127" s="58"/>
      <c r="L127" s="58"/>
      <c r="M127" s="58"/>
      <c r="N127" s="85"/>
      <c r="O127" s="85"/>
      <c r="P127" s="72">
        <f t="shared" si="6"/>
        <v>0</v>
      </c>
      <c r="Q127" s="75">
        <f>I127-P127</f>
        <v>0</v>
      </c>
      <c r="R127" s="76">
        <f t="shared" si="7"/>
        <v>0</v>
      </c>
      <c r="T127" s="55">
        <f t="shared" si="8"/>
        <v>0</v>
      </c>
      <c r="U127" s="55">
        <f t="shared" si="9"/>
        <v>0</v>
      </c>
    </row>
    <row r="128" spans="1:21" x14ac:dyDescent="0.25">
      <c r="A128" s="65"/>
      <c r="B128" s="66"/>
      <c r="C128" s="63"/>
      <c r="D128" s="57" t="s">
        <v>68</v>
      </c>
      <c r="E128" s="62"/>
      <c r="F128" s="58"/>
      <c r="G128" s="58"/>
      <c r="H128" s="58"/>
      <c r="I128" s="72">
        <f t="shared" si="5"/>
        <v>0</v>
      </c>
      <c r="J128" s="64"/>
      <c r="K128" s="58"/>
      <c r="L128" s="58"/>
      <c r="M128" s="58"/>
      <c r="N128" s="85"/>
      <c r="O128" s="85"/>
      <c r="P128" s="72">
        <f t="shared" si="6"/>
        <v>0</v>
      </c>
      <c r="Q128" s="75">
        <f>I128-P128</f>
        <v>0</v>
      </c>
      <c r="R128" s="76">
        <f t="shared" si="7"/>
        <v>0</v>
      </c>
      <c r="T128" s="55">
        <f t="shared" si="8"/>
        <v>0</v>
      </c>
      <c r="U128" s="55">
        <f t="shared" si="9"/>
        <v>0</v>
      </c>
    </row>
    <row r="129" spans="1:21" x14ac:dyDescent="0.25">
      <c r="A129" s="65"/>
      <c r="B129" s="66"/>
      <c r="C129" s="63"/>
      <c r="D129" s="57" t="s">
        <v>68</v>
      </c>
      <c r="E129" s="62"/>
      <c r="F129" s="58"/>
      <c r="G129" s="58"/>
      <c r="H129" s="58"/>
      <c r="I129" s="72">
        <f t="shared" si="5"/>
        <v>0</v>
      </c>
      <c r="J129" s="64"/>
      <c r="K129" s="58"/>
      <c r="L129" s="58"/>
      <c r="M129" s="58"/>
      <c r="N129" s="85"/>
      <c r="O129" s="85"/>
      <c r="P129" s="72">
        <f t="shared" si="6"/>
        <v>0</v>
      </c>
      <c r="Q129" s="75">
        <f>I129-P129</f>
        <v>0</v>
      </c>
      <c r="R129" s="76">
        <f t="shared" si="7"/>
        <v>0</v>
      </c>
      <c r="T129" s="55">
        <f t="shared" si="8"/>
        <v>0</v>
      </c>
      <c r="U129" s="55">
        <f t="shared" si="9"/>
        <v>0</v>
      </c>
    </row>
    <row r="130" spans="1:21" x14ac:dyDescent="0.25">
      <c r="A130" s="65"/>
      <c r="B130" s="66"/>
      <c r="C130" s="63"/>
      <c r="D130" s="57" t="s">
        <v>68</v>
      </c>
      <c r="E130" s="62"/>
      <c r="F130" s="58"/>
      <c r="G130" s="58"/>
      <c r="H130" s="58"/>
      <c r="I130" s="72">
        <f t="shared" si="5"/>
        <v>0</v>
      </c>
      <c r="J130" s="64"/>
      <c r="K130" s="58"/>
      <c r="L130" s="58"/>
      <c r="M130" s="58"/>
      <c r="N130" s="85"/>
      <c r="O130" s="85"/>
      <c r="P130" s="72">
        <f t="shared" si="6"/>
        <v>0</v>
      </c>
      <c r="Q130" s="75">
        <f>I130-P130</f>
        <v>0</v>
      </c>
      <c r="R130" s="76">
        <f t="shared" si="7"/>
        <v>0</v>
      </c>
      <c r="T130" s="55">
        <f t="shared" si="8"/>
        <v>0</v>
      </c>
      <c r="U130" s="55">
        <f t="shared" si="9"/>
        <v>0</v>
      </c>
    </row>
    <row r="131" spans="1:21" x14ac:dyDescent="0.25">
      <c r="A131" s="65"/>
      <c r="B131" s="66"/>
      <c r="C131" s="63"/>
      <c r="D131" s="57" t="s">
        <v>68</v>
      </c>
      <c r="E131" s="62"/>
      <c r="F131" s="58"/>
      <c r="G131" s="58"/>
      <c r="H131" s="58"/>
      <c r="I131" s="72">
        <f t="shared" si="5"/>
        <v>0</v>
      </c>
      <c r="J131" s="64"/>
      <c r="K131" s="58"/>
      <c r="L131" s="58"/>
      <c r="M131" s="58"/>
      <c r="N131" s="85"/>
      <c r="O131" s="85"/>
      <c r="P131" s="72">
        <f t="shared" si="6"/>
        <v>0</v>
      </c>
      <c r="Q131" s="75">
        <f>I131-P131</f>
        <v>0</v>
      </c>
      <c r="R131" s="76">
        <f t="shared" si="7"/>
        <v>0</v>
      </c>
      <c r="T131" s="55">
        <f t="shared" si="8"/>
        <v>0</v>
      </c>
      <c r="U131" s="55">
        <f t="shared" si="9"/>
        <v>0</v>
      </c>
    </row>
    <row r="132" spans="1:21" x14ac:dyDescent="0.25">
      <c r="A132" s="65"/>
      <c r="B132" s="66"/>
      <c r="C132" s="63"/>
      <c r="D132" s="57" t="s">
        <v>68</v>
      </c>
      <c r="E132" s="62"/>
      <c r="F132" s="58"/>
      <c r="G132" s="58"/>
      <c r="H132" s="58"/>
      <c r="I132" s="72">
        <f t="shared" ref="I132:I195" si="10">E132*(G132+H132)*F132*0.001</f>
        <v>0</v>
      </c>
      <c r="J132" s="64"/>
      <c r="K132" s="58"/>
      <c r="L132" s="58"/>
      <c r="M132" s="58"/>
      <c r="N132" s="85"/>
      <c r="O132" s="85"/>
      <c r="P132" s="72">
        <f t="shared" ref="P132:P195" si="11">E132*(L132+M132)*K132*0.001-(L132+M132)*K132*0.001*N132*O132</f>
        <v>0</v>
      </c>
      <c r="Q132" s="75">
        <f>I132-P132</f>
        <v>0</v>
      </c>
      <c r="R132" s="76">
        <f t="shared" ref="R132:R195" si="12">Q132*0.109*0.001</f>
        <v>0</v>
      </c>
      <c r="T132" s="55">
        <f t="shared" ref="T132:T195" si="13">G132*F132</f>
        <v>0</v>
      </c>
      <c r="U132" s="55">
        <f t="shared" ref="U132:U195" si="14">L132*K132</f>
        <v>0</v>
      </c>
    </row>
    <row r="133" spans="1:21" x14ac:dyDescent="0.25">
      <c r="A133" s="65"/>
      <c r="B133" s="66"/>
      <c r="C133" s="63"/>
      <c r="D133" s="57" t="s">
        <v>68</v>
      </c>
      <c r="E133" s="62"/>
      <c r="F133" s="58"/>
      <c r="G133" s="58"/>
      <c r="H133" s="58"/>
      <c r="I133" s="72">
        <f t="shared" si="10"/>
        <v>0</v>
      </c>
      <c r="J133" s="64"/>
      <c r="K133" s="58"/>
      <c r="L133" s="58"/>
      <c r="M133" s="58"/>
      <c r="N133" s="85"/>
      <c r="O133" s="85"/>
      <c r="P133" s="72">
        <f t="shared" si="11"/>
        <v>0</v>
      </c>
      <c r="Q133" s="75">
        <f>I133-P133</f>
        <v>0</v>
      </c>
      <c r="R133" s="76">
        <f t="shared" si="12"/>
        <v>0</v>
      </c>
      <c r="T133" s="55">
        <f t="shared" si="13"/>
        <v>0</v>
      </c>
      <c r="U133" s="55">
        <f t="shared" si="14"/>
        <v>0</v>
      </c>
    </row>
    <row r="134" spans="1:21" x14ac:dyDescent="0.25">
      <c r="A134" s="65"/>
      <c r="B134" s="66"/>
      <c r="C134" s="63"/>
      <c r="D134" s="57" t="s">
        <v>68</v>
      </c>
      <c r="E134" s="62"/>
      <c r="F134" s="58"/>
      <c r="G134" s="58"/>
      <c r="H134" s="58"/>
      <c r="I134" s="72">
        <f t="shared" si="10"/>
        <v>0</v>
      </c>
      <c r="J134" s="64"/>
      <c r="K134" s="58"/>
      <c r="L134" s="58"/>
      <c r="M134" s="58"/>
      <c r="N134" s="85"/>
      <c r="O134" s="85"/>
      <c r="P134" s="72">
        <f t="shared" si="11"/>
        <v>0</v>
      </c>
      <c r="Q134" s="75">
        <f>I134-P134</f>
        <v>0</v>
      </c>
      <c r="R134" s="76">
        <f t="shared" si="12"/>
        <v>0</v>
      </c>
      <c r="T134" s="55">
        <f t="shared" si="13"/>
        <v>0</v>
      </c>
      <c r="U134" s="55">
        <f t="shared" si="14"/>
        <v>0</v>
      </c>
    </row>
    <row r="135" spans="1:21" x14ac:dyDescent="0.25">
      <c r="A135" s="65"/>
      <c r="B135" s="66"/>
      <c r="C135" s="63"/>
      <c r="D135" s="57" t="s">
        <v>68</v>
      </c>
      <c r="E135" s="62"/>
      <c r="F135" s="58"/>
      <c r="G135" s="58"/>
      <c r="H135" s="58"/>
      <c r="I135" s="72">
        <f t="shared" si="10"/>
        <v>0</v>
      </c>
      <c r="J135" s="64"/>
      <c r="K135" s="58"/>
      <c r="L135" s="58"/>
      <c r="M135" s="58"/>
      <c r="N135" s="85"/>
      <c r="O135" s="85"/>
      <c r="P135" s="72">
        <f t="shared" si="11"/>
        <v>0</v>
      </c>
      <c r="Q135" s="75">
        <f>I135-P135</f>
        <v>0</v>
      </c>
      <c r="R135" s="76">
        <f t="shared" si="12"/>
        <v>0</v>
      </c>
      <c r="T135" s="55">
        <f t="shared" si="13"/>
        <v>0</v>
      </c>
      <c r="U135" s="55">
        <f t="shared" si="14"/>
        <v>0</v>
      </c>
    </row>
    <row r="136" spans="1:21" x14ac:dyDescent="0.25">
      <c r="A136" s="65"/>
      <c r="B136" s="66"/>
      <c r="C136" s="63"/>
      <c r="D136" s="57" t="s">
        <v>68</v>
      </c>
      <c r="E136" s="62"/>
      <c r="F136" s="58"/>
      <c r="G136" s="58"/>
      <c r="H136" s="58"/>
      <c r="I136" s="72">
        <f t="shared" si="10"/>
        <v>0</v>
      </c>
      <c r="J136" s="64"/>
      <c r="K136" s="58"/>
      <c r="L136" s="58"/>
      <c r="M136" s="58"/>
      <c r="N136" s="85"/>
      <c r="O136" s="85"/>
      <c r="P136" s="72">
        <f t="shared" si="11"/>
        <v>0</v>
      </c>
      <c r="Q136" s="75">
        <f>I136-P136</f>
        <v>0</v>
      </c>
      <c r="R136" s="76">
        <f t="shared" si="12"/>
        <v>0</v>
      </c>
      <c r="T136" s="55">
        <f t="shared" si="13"/>
        <v>0</v>
      </c>
      <c r="U136" s="55">
        <f t="shared" si="14"/>
        <v>0</v>
      </c>
    </row>
    <row r="137" spans="1:21" x14ac:dyDescent="0.25">
      <c r="A137" s="65"/>
      <c r="B137" s="66"/>
      <c r="C137" s="63"/>
      <c r="D137" s="57" t="s">
        <v>68</v>
      </c>
      <c r="E137" s="62"/>
      <c r="F137" s="58"/>
      <c r="G137" s="58"/>
      <c r="H137" s="58"/>
      <c r="I137" s="72">
        <f t="shared" si="10"/>
        <v>0</v>
      </c>
      <c r="J137" s="64"/>
      <c r="K137" s="58"/>
      <c r="L137" s="58"/>
      <c r="M137" s="58"/>
      <c r="N137" s="85"/>
      <c r="O137" s="85"/>
      <c r="P137" s="72">
        <f t="shared" si="11"/>
        <v>0</v>
      </c>
      <c r="Q137" s="75">
        <f>I137-P137</f>
        <v>0</v>
      </c>
      <c r="R137" s="76">
        <f t="shared" si="12"/>
        <v>0</v>
      </c>
      <c r="T137" s="55">
        <f t="shared" si="13"/>
        <v>0</v>
      </c>
      <c r="U137" s="55">
        <f t="shared" si="14"/>
        <v>0</v>
      </c>
    </row>
    <row r="138" spans="1:21" x14ac:dyDescent="0.25">
      <c r="A138" s="65"/>
      <c r="B138" s="66"/>
      <c r="C138" s="63"/>
      <c r="D138" s="57" t="s">
        <v>68</v>
      </c>
      <c r="E138" s="62"/>
      <c r="F138" s="58"/>
      <c r="G138" s="58"/>
      <c r="H138" s="58"/>
      <c r="I138" s="72">
        <f t="shared" si="10"/>
        <v>0</v>
      </c>
      <c r="J138" s="64"/>
      <c r="K138" s="58"/>
      <c r="L138" s="58"/>
      <c r="M138" s="58"/>
      <c r="N138" s="85"/>
      <c r="O138" s="85"/>
      <c r="P138" s="72">
        <f t="shared" si="11"/>
        <v>0</v>
      </c>
      <c r="Q138" s="75">
        <f>I138-P138</f>
        <v>0</v>
      </c>
      <c r="R138" s="76">
        <f t="shared" si="12"/>
        <v>0</v>
      </c>
      <c r="T138" s="55">
        <f t="shared" si="13"/>
        <v>0</v>
      </c>
      <c r="U138" s="55">
        <f t="shared" si="14"/>
        <v>0</v>
      </c>
    </row>
    <row r="139" spans="1:21" x14ac:dyDescent="0.25">
      <c r="A139" s="65"/>
      <c r="B139" s="66"/>
      <c r="C139" s="63"/>
      <c r="D139" s="57" t="s">
        <v>68</v>
      </c>
      <c r="E139" s="62"/>
      <c r="F139" s="58"/>
      <c r="G139" s="58"/>
      <c r="H139" s="58"/>
      <c r="I139" s="72">
        <f t="shared" si="10"/>
        <v>0</v>
      </c>
      <c r="J139" s="64"/>
      <c r="K139" s="58"/>
      <c r="L139" s="58"/>
      <c r="M139" s="58"/>
      <c r="N139" s="85"/>
      <c r="O139" s="85"/>
      <c r="P139" s="72">
        <f t="shared" si="11"/>
        <v>0</v>
      </c>
      <c r="Q139" s="75">
        <f>I139-P139</f>
        <v>0</v>
      </c>
      <c r="R139" s="76">
        <f t="shared" si="12"/>
        <v>0</v>
      </c>
      <c r="T139" s="55">
        <f t="shared" si="13"/>
        <v>0</v>
      </c>
      <c r="U139" s="55">
        <f t="shared" si="14"/>
        <v>0</v>
      </c>
    </row>
    <row r="140" spans="1:21" x14ac:dyDescent="0.25">
      <c r="A140" s="65"/>
      <c r="B140" s="66"/>
      <c r="C140" s="63"/>
      <c r="D140" s="57" t="s">
        <v>68</v>
      </c>
      <c r="E140" s="62"/>
      <c r="F140" s="58"/>
      <c r="G140" s="58"/>
      <c r="H140" s="58"/>
      <c r="I140" s="72">
        <f t="shared" si="10"/>
        <v>0</v>
      </c>
      <c r="J140" s="64"/>
      <c r="K140" s="58"/>
      <c r="L140" s="58"/>
      <c r="M140" s="58"/>
      <c r="N140" s="85"/>
      <c r="O140" s="85"/>
      <c r="P140" s="72">
        <f t="shared" si="11"/>
        <v>0</v>
      </c>
      <c r="Q140" s="75">
        <f>I140-P140</f>
        <v>0</v>
      </c>
      <c r="R140" s="76">
        <f t="shared" si="12"/>
        <v>0</v>
      </c>
      <c r="T140" s="55">
        <f t="shared" si="13"/>
        <v>0</v>
      </c>
      <c r="U140" s="55">
        <f t="shared" si="14"/>
        <v>0</v>
      </c>
    </row>
    <row r="141" spans="1:21" x14ac:dyDescent="0.25">
      <c r="A141" s="65"/>
      <c r="B141" s="66"/>
      <c r="C141" s="63"/>
      <c r="D141" s="57" t="s">
        <v>68</v>
      </c>
      <c r="E141" s="62"/>
      <c r="F141" s="58"/>
      <c r="G141" s="58"/>
      <c r="H141" s="58"/>
      <c r="I141" s="72">
        <f t="shared" si="10"/>
        <v>0</v>
      </c>
      <c r="J141" s="64"/>
      <c r="K141" s="58"/>
      <c r="L141" s="58"/>
      <c r="M141" s="58"/>
      <c r="N141" s="85"/>
      <c r="O141" s="85"/>
      <c r="P141" s="72">
        <f t="shared" si="11"/>
        <v>0</v>
      </c>
      <c r="Q141" s="75">
        <f>I141-P141</f>
        <v>0</v>
      </c>
      <c r="R141" s="76">
        <f t="shared" si="12"/>
        <v>0</v>
      </c>
      <c r="T141" s="55">
        <f t="shared" si="13"/>
        <v>0</v>
      </c>
      <c r="U141" s="55">
        <f t="shared" si="14"/>
        <v>0</v>
      </c>
    </row>
    <row r="142" spans="1:21" x14ac:dyDescent="0.25">
      <c r="A142" s="65"/>
      <c r="B142" s="66"/>
      <c r="C142" s="63"/>
      <c r="D142" s="57" t="s">
        <v>68</v>
      </c>
      <c r="E142" s="62"/>
      <c r="F142" s="58"/>
      <c r="G142" s="58"/>
      <c r="H142" s="58"/>
      <c r="I142" s="72">
        <f t="shared" si="10"/>
        <v>0</v>
      </c>
      <c r="J142" s="64"/>
      <c r="K142" s="58"/>
      <c r="L142" s="58"/>
      <c r="M142" s="58"/>
      <c r="N142" s="85"/>
      <c r="O142" s="85"/>
      <c r="P142" s="72">
        <f t="shared" si="11"/>
        <v>0</v>
      </c>
      <c r="Q142" s="75">
        <f>I142-P142</f>
        <v>0</v>
      </c>
      <c r="R142" s="76">
        <f t="shared" si="12"/>
        <v>0</v>
      </c>
      <c r="T142" s="55">
        <f t="shared" si="13"/>
        <v>0</v>
      </c>
      <c r="U142" s="55">
        <f t="shared" si="14"/>
        <v>0</v>
      </c>
    </row>
    <row r="143" spans="1:21" x14ac:dyDescent="0.25">
      <c r="A143" s="65"/>
      <c r="B143" s="66"/>
      <c r="C143" s="63"/>
      <c r="D143" s="57" t="s">
        <v>68</v>
      </c>
      <c r="E143" s="62"/>
      <c r="F143" s="58"/>
      <c r="G143" s="58"/>
      <c r="H143" s="58"/>
      <c r="I143" s="72">
        <f t="shared" si="10"/>
        <v>0</v>
      </c>
      <c r="J143" s="64"/>
      <c r="K143" s="58"/>
      <c r="L143" s="58"/>
      <c r="M143" s="58"/>
      <c r="N143" s="85"/>
      <c r="O143" s="85"/>
      <c r="P143" s="72">
        <f t="shared" si="11"/>
        <v>0</v>
      </c>
      <c r="Q143" s="75">
        <f>I143-P143</f>
        <v>0</v>
      </c>
      <c r="R143" s="76">
        <f t="shared" si="12"/>
        <v>0</v>
      </c>
      <c r="T143" s="55">
        <f t="shared" si="13"/>
        <v>0</v>
      </c>
      <c r="U143" s="55">
        <f t="shared" si="14"/>
        <v>0</v>
      </c>
    </row>
    <row r="144" spans="1:21" x14ac:dyDescent="0.25">
      <c r="A144" s="65"/>
      <c r="B144" s="66"/>
      <c r="C144" s="63"/>
      <c r="D144" s="57" t="s">
        <v>68</v>
      </c>
      <c r="E144" s="62"/>
      <c r="F144" s="58"/>
      <c r="G144" s="58"/>
      <c r="H144" s="58"/>
      <c r="I144" s="72">
        <f t="shared" si="10"/>
        <v>0</v>
      </c>
      <c r="J144" s="64"/>
      <c r="K144" s="58"/>
      <c r="L144" s="58"/>
      <c r="M144" s="58"/>
      <c r="N144" s="85"/>
      <c r="O144" s="85"/>
      <c r="P144" s="72">
        <f t="shared" si="11"/>
        <v>0</v>
      </c>
      <c r="Q144" s="75">
        <f>I144-P144</f>
        <v>0</v>
      </c>
      <c r="R144" s="76">
        <f t="shared" si="12"/>
        <v>0</v>
      </c>
      <c r="T144" s="55">
        <f t="shared" si="13"/>
        <v>0</v>
      </c>
      <c r="U144" s="55">
        <f t="shared" si="14"/>
        <v>0</v>
      </c>
    </row>
    <row r="145" spans="1:21" x14ac:dyDescent="0.25">
      <c r="A145" s="65"/>
      <c r="B145" s="66"/>
      <c r="C145" s="63"/>
      <c r="D145" s="57" t="s">
        <v>68</v>
      </c>
      <c r="E145" s="62"/>
      <c r="F145" s="58"/>
      <c r="G145" s="58"/>
      <c r="H145" s="58"/>
      <c r="I145" s="72">
        <f t="shared" si="10"/>
        <v>0</v>
      </c>
      <c r="J145" s="64"/>
      <c r="K145" s="58"/>
      <c r="L145" s="58"/>
      <c r="M145" s="58"/>
      <c r="N145" s="85"/>
      <c r="O145" s="85"/>
      <c r="P145" s="72">
        <f t="shared" si="11"/>
        <v>0</v>
      </c>
      <c r="Q145" s="75">
        <f>I145-P145</f>
        <v>0</v>
      </c>
      <c r="R145" s="76">
        <f t="shared" si="12"/>
        <v>0</v>
      </c>
      <c r="T145" s="55">
        <f t="shared" si="13"/>
        <v>0</v>
      </c>
      <c r="U145" s="55">
        <f t="shared" si="14"/>
        <v>0</v>
      </c>
    </row>
    <row r="146" spans="1:21" x14ac:dyDescent="0.25">
      <c r="A146" s="65"/>
      <c r="B146" s="66"/>
      <c r="C146" s="63"/>
      <c r="D146" s="57" t="s">
        <v>68</v>
      </c>
      <c r="E146" s="62"/>
      <c r="F146" s="58"/>
      <c r="G146" s="58"/>
      <c r="H146" s="58"/>
      <c r="I146" s="72">
        <f t="shared" si="10"/>
        <v>0</v>
      </c>
      <c r="J146" s="64"/>
      <c r="K146" s="58"/>
      <c r="L146" s="58"/>
      <c r="M146" s="58"/>
      <c r="N146" s="85"/>
      <c r="O146" s="85"/>
      <c r="P146" s="72">
        <f t="shared" si="11"/>
        <v>0</v>
      </c>
      <c r="Q146" s="75">
        <f>I146-P146</f>
        <v>0</v>
      </c>
      <c r="R146" s="76">
        <f t="shared" si="12"/>
        <v>0</v>
      </c>
      <c r="T146" s="55">
        <f t="shared" si="13"/>
        <v>0</v>
      </c>
      <c r="U146" s="55">
        <f t="shared" si="14"/>
        <v>0</v>
      </c>
    </row>
    <row r="147" spans="1:21" x14ac:dyDescent="0.25">
      <c r="A147" s="65"/>
      <c r="B147" s="66"/>
      <c r="C147" s="63"/>
      <c r="D147" s="57" t="s">
        <v>68</v>
      </c>
      <c r="E147" s="62"/>
      <c r="F147" s="58"/>
      <c r="G147" s="58"/>
      <c r="H147" s="58"/>
      <c r="I147" s="72">
        <f t="shared" si="10"/>
        <v>0</v>
      </c>
      <c r="J147" s="64"/>
      <c r="K147" s="58"/>
      <c r="L147" s="58"/>
      <c r="M147" s="58"/>
      <c r="N147" s="85"/>
      <c r="O147" s="85"/>
      <c r="P147" s="72">
        <f t="shared" si="11"/>
        <v>0</v>
      </c>
      <c r="Q147" s="75">
        <f>I147-P147</f>
        <v>0</v>
      </c>
      <c r="R147" s="76">
        <f t="shared" si="12"/>
        <v>0</v>
      </c>
      <c r="T147" s="55">
        <f t="shared" si="13"/>
        <v>0</v>
      </c>
      <c r="U147" s="55">
        <f t="shared" si="14"/>
        <v>0</v>
      </c>
    </row>
    <row r="148" spans="1:21" x14ac:dyDescent="0.25">
      <c r="A148" s="65"/>
      <c r="B148" s="66"/>
      <c r="C148" s="63"/>
      <c r="D148" s="57" t="s">
        <v>68</v>
      </c>
      <c r="E148" s="62"/>
      <c r="F148" s="58"/>
      <c r="G148" s="58"/>
      <c r="H148" s="58"/>
      <c r="I148" s="72">
        <f t="shared" si="10"/>
        <v>0</v>
      </c>
      <c r="J148" s="64"/>
      <c r="K148" s="58"/>
      <c r="L148" s="58"/>
      <c r="M148" s="58"/>
      <c r="N148" s="85"/>
      <c r="O148" s="85"/>
      <c r="P148" s="72">
        <f t="shared" si="11"/>
        <v>0</v>
      </c>
      <c r="Q148" s="75">
        <f>I148-P148</f>
        <v>0</v>
      </c>
      <c r="R148" s="76">
        <f t="shared" si="12"/>
        <v>0</v>
      </c>
      <c r="T148" s="55">
        <f t="shared" si="13"/>
        <v>0</v>
      </c>
      <c r="U148" s="55">
        <f t="shared" si="14"/>
        <v>0</v>
      </c>
    </row>
    <row r="149" spans="1:21" x14ac:dyDescent="0.25">
      <c r="A149" s="65"/>
      <c r="B149" s="66"/>
      <c r="C149" s="63"/>
      <c r="D149" s="57" t="s">
        <v>68</v>
      </c>
      <c r="E149" s="62"/>
      <c r="F149" s="58"/>
      <c r="G149" s="58"/>
      <c r="H149" s="58"/>
      <c r="I149" s="72">
        <f t="shared" si="10"/>
        <v>0</v>
      </c>
      <c r="J149" s="64"/>
      <c r="K149" s="58"/>
      <c r="L149" s="58"/>
      <c r="M149" s="58"/>
      <c r="N149" s="85"/>
      <c r="O149" s="85"/>
      <c r="P149" s="72">
        <f t="shared" si="11"/>
        <v>0</v>
      </c>
      <c r="Q149" s="75">
        <f>I149-P149</f>
        <v>0</v>
      </c>
      <c r="R149" s="76">
        <f t="shared" si="12"/>
        <v>0</v>
      </c>
      <c r="T149" s="55">
        <f t="shared" si="13"/>
        <v>0</v>
      </c>
      <c r="U149" s="55">
        <f t="shared" si="14"/>
        <v>0</v>
      </c>
    </row>
    <row r="150" spans="1:21" x14ac:dyDescent="0.25">
      <c r="A150" s="65"/>
      <c r="B150" s="66"/>
      <c r="C150" s="63"/>
      <c r="D150" s="57" t="s">
        <v>68</v>
      </c>
      <c r="E150" s="62"/>
      <c r="F150" s="58"/>
      <c r="G150" s="58"/>
      <c r="H150" s="58"/>
      <c r="I150" s="72">
        <f t="shared" si="10"/>
        <v>0</v>
      </c>
      <c r="J150" s="64"/>
      <c r="K150" s="58"/>
      <c r="L150" s="58"/>
      <c r="M150" s="58"/>
      <c r="N150" s="85"/>
      <c r="O150" s="85"/>
      <c r="P150" s="72">
        <f t="shared" si="11"/>
        <v>0</v>
      </c>
      <c r="Q150" s="75">
        <f>I150-P150</f>
        <v>0</v>
      </c>
      <c r="R150" s="76">
        <f t="shared" si="12"/>
        <v>0</v>
      </c>
      <c r="T150" s="55">
        <f t="shared" si="13"/>
        <v>0</v>
      </c>
      <c r="U150" s="55">
        <f t="shared" si="14"/>
        <v>0</v>
      </c>
    </row>
    <row r="151" spans="1:21" x14ac:dyDescent="0.25">
      <c r="A151" s="65"/>
      <c r="B151" s="66"/>
      <c r="C151" s="63"/>
      <c r="D151" s="57" t="s">
        <v>68</v>
      </c>
      <c r="E151" s="62"/>
      <c r="F151" s="58"/>
      <c r="G151" s="58"/>
      <c r="H151" s="58"/>
      <c r="I151" s="72">
        <f t="shared" si="10"/>
        <v>0</v>
      </c>
      <c r="J151" s="64"/>
      <c r="K151" s="58"/>
      <c r="L151" s="58"/>
      <c r="M151" s="58"/>
      <c r="N151" s="85"/>
      <c r="O151" s="85"/>
      <c r="P151" s="72">
        <f t="shared" si="11"/>
        <v>0</v>
      </c>
      <c r="Q151" s="75">
        <f>I151-P151</f>
        <v>0</v>
      </c>
      <c r="R151" s="76">
        <f t="shared" si="12"/>
        <v>0</v>
      </c>
      <c r="T151" s="55">
        <f t="shared" si="13"/>
        <v>0</v>
      </c>
      <c r="U151" s="55">
        <f t="shared" si="14"/>
        <v>0</v>
      </c>
    </row>
    <row r="152" spans="1:21" x14ac:dyDescent="0.25">
      <c r="A152" s="65"/>
      <c r="B152" s="66"/>
      <c r="C152" s="63"/>
      <c r="D152" s="57" t="s">
        <v>68</v>
      </c>
      <c r="E152" s="62"/>
      <c r="F152" s="58"/>
      <c r="G152" s="58"/>
      <c r="H152" s="58"/>
      <c r="I152" s="72">
        <f t="shared" si="10"/>
        <v>0</v>
      </c>
      <c r="J152" s="64"/>
      <c r="K152" s="58"/>
      <c r="L152" s="58"/>
      <c r="M152" s="58"/>
      <c r="N152" s="85"/>
      <c r="O152" s="85"/>
      <c r="P152" s="72">
        <f t="shared" si="11"/>
        <v>0</v>
      </c>
      <c r="Q152" s="75">
        <f>I152-P152</f>
        <v>0</v>
      </c>
      <c r="R152" s="76">
        <f t="shared" si="12"/>
        <v>0</v>
      </c>
      <c r="T152" s="55">
        <f t="shared" si="13"/>
        <v>0</v>
      </c>
      <c r="U152" s="55">
        <f t="shared" si="14"/>
        <v>0</v>
      </c>
    </row>
    <row r="153" spans="1:21" x14ac:dyDescent="0.25">
      <c r="A153" s="65"/>
      <c r="B153" s="66"/>
      <c r="C153" s="63"/>
      <c r="D153" s="57" t="s">
        <v>68</v>
      </c>
      <c r="E153" s="62"/>
      <c r="F153" s="58"/>
      <c r="G153" s="58"/>
      <c r="H153" s="58"/>
      <c r="I153" s="72">
        <f t="shared" si="10"/>
        <v>0</v>
      </c>
      <c r="J153" s="64"/>
      <c r="K153" s="58"/>
      <c r="L153" s="58"/>
      <c r="M153" s="58"/>
      <c r="N153" s="85"/>
      <c r="O153" s="85"/>
      <c r="P153" s="72">
        <f t="shared" si="11"/>
        <v>0</v>
      </c>
      <c r="Q153" s="75">
        <f>I153-P153</f>
        <v>0</v>
      </c>
      <c r="R153" s="76">
        <f t="shared" si="12"/>
        <v>0</v>
      </c>
      <c r="T153" s="55">
        <f t="shared" si="13"/>
        <v>0</v>
      </c>
      <c r="U153" s="55">
        <f t="shared" si="14"/>
        <v>0</v>
      </c>
    </row>
    <row r="154" spans="1:21" x14ac:dyDescent="0.25">
      <c r="A154" s="65"/>
      <c r="B154" s="66"/>
      <c r="C154" s="63"/>
      <c r="D154" s="57" t="s">
        <v>68</v>
      </c>
      <c r="E154" s="62"/>
      <c r="F154" s="58"/>
      <c r="G154" s="58"/>
      <c r="H154" s="58"/>
      <c r="I154" s="72">
        <f t="shared" si="10"/>
        <v>0</v>
      </c>
      <c r="J154" s="64"/>
      <c r="K154" s="58"/>
      <c r="L154" s="58"/>
      <c r="M154" s="58"/>
      <c r="N154" s="85"/>
      <c r="O154" s="85"/>
      <c r="P154" s="72">
        <f t="shared" si="11"/>
        <v>0</v>
      </c>
      <c r="Q154" s="75">
        <f>I154-P154</f>
        <v>0</v>
      </c>
      <c r="R154" s="76">
        <f t="shared" si="12"/>
        <v>0</v>
      </c>
      <c r="T154" s="55">
        <f t="shared" si="13"/>
        <v>0</v>
      </c>
      <c r="U154" s="55">
        <f t="shared" si="14"/>
        <v>0</v>
      </c>
    </row>
    <row r="155" spans="1:21" x14ac:dyDescent="0.25">
      <c r="A155" s="65"/>
      <c r="B155" s="66"/>
      <c r="C155" s="63"/>
      <c r="D155" s="57" t="s">
        <v>68</v>
      </c>
      <c r="E155" s="62"/>
      <c r="F155" s="58"/>
      <c r="G155" s="58"/>
      <c r="H155" s="58"/>
      <c r="I155" s="72">
        <f t="shared" si="10"/>
        <v>0</v>
      </c>
      <c r="J155" s="64"/>
      <c r="K155" s="58"/>
      <c r="L155" s="58"/>
      <c r="M155" s="58"/>
      <c r="N155" s="85"/>
      <c r="O155" s="85"/>
      <c r="P155" s="72">
        <f t="shared" si="11"/>
        <v>0</v>
      </c>
      <c r="Q155" s="75">
        <f>I155-P155</f>
        <v>0</v>
      </c>
      <c r="R155" s="76">
        <f t="shared" si="12"/>
        <v>0</v>
      </c>
      <c r="T155" s="55">
        <f t="shared" si="13"/>
        <v>0</v>
      </c>
      <c r="U155" s="55">
        <f t="shared" si="14"/>
        <v>0</v>
      </c>
    </row>
    <row r="156" spans="1:21" x14ac:dyDescent="0.25">
      <c r="A156" s="65"/>
      <c r="B156" s="66"/>
      <c r="C156" s="63"/>
      <c r="D156" s="57" t="s">
        <v>68</v>
      </c>
      <c r="E156" s="62"/>
      <c r="F156" s="58"/>
      <c r="G156" s="58"/>
      <c r="H156" s="58"/>
      <c r="I156" s="72">
        <f t="shared" si="10"/>
        <v>0</v>
      </c>
      <c r="J156" s="64"/>
      <c r="K156" s="58"/>
      <c r="L156" s="58"/>
      <c r="M156" s="58"/>
      <c r="N156" s="85"/>
      <c r="O156" s="85"/>
      <c r="P156" s="72">
        <f t="shared" si="11"/>
        <v>0</v>
      </c>
      <c r="Q156" s="75">
        <f>I156-P156</f>
        <v>0</v>
      </c>
      <c r="R156" s="76">
        <f t="shared" si="12"/>
        <v>0</v>
      </c>
      <c r="T156" s="55">
        <f t="shared" si="13"/>
        <v>0</v>
      </c>
      <c r="U156" s="55">
        <f t="shared" si="14"/>
        <v>0</v>
      </c>
    </row>
    <row r="157" spans="1:21" x14ac:dyDescent="0.25">
      <c r="A157" s="65"/>
      <c r="B157" s="66"/>
      <c r="C157" s="63"/>
      <c r="D157" s="57" t="s">
        <v>68</v>
      </c>
      <c r="E157" s="62"/>
      <c r="F157" s="58"/>
      <c r="G157" s="58"/>
      <c r="H157" s="58"/>
      <c r="I157" s="72">
        <f t="shared" si="10"/>
        <v>0</v>
      </c>
      <c r="J157" s="64"/>
      <c r="K157" s="58"/>
      <c r="L157" s="58"/>
      <c r="M157" s="58"/>
      <c r="N157" s="85"/>
      <c r="O157" s="85"/>
      <c r="P157" s="72">
        <f t="shared" si="11"/>
        <v>0</v>
      </c>
      <c r="Q157" s="75">
        <f>I157-P157</f>
        <v>0</v>
      </c>
      <c r="R157" s="76">
        <f t="shared" si="12"/>
        <v>0</v>
      </c>
      <c r="T157" s="55">
        <f t="shared" si="13"/>
        <v>0</v>
      </c>
      <c r="U157" s="55">
        <f t="shared" si="14"/>
        <v>0</v>
      </c>
    </row>
    <row r="158" spans="1:21" x14ac:dyDescent="0.25">
      <c r="A158" s="65"/>
      <c r="B158" s="66"/>
      <c r="C158" s="63"/>
      <c r="D158" s="57" t="s">
        <v>68</v>
      </c>
      <c r="E158" s="62"/>
      <c r="F158" s="58"/>
      <c r="G158" s="58"/>
      <c r="H158" s="58"/>
      <c r="I158" s="72">
        <f t="shared" si="10"/>
        <v>0</v>
      </c>
      <c r="J158" s="64"/>
      <c r="K158" s="58"/>
      <c r="L158" s="58"/>
      <c r="M158" s="58"/>
      <c r="N158" s="85"/>
      <c r="O158" s="85"/>
      <c r="P158" s="72">
        <f t="shared" si="11"/>
        <v>0</v>
      </c>
      <c r="Q158" s="75">
        <f>I158-P158</f>
        <v>0</v>
      </c>
      <c r="R158" s="76">
        <f t="shared" si="12"/>
        <v>0</v>
      </c>
      <c r="T158" s="55">
        <f t="shared" si="13"/>
        <v>0</v>
      </c>
      <c r="U158" s="55">
        <f t="shared" si="14"/>
        <v>0</v>
      </c>
    </row>
    <row r="159" spans="1:21" x14ac:dyDescent="0.25">
      <c r="A159" s="65"/>
      <c r="B159" s="66"/>
      <c r="C159" s="63"/>
      <c r="D159" s="57" t="s">
        <v>68</v>
      </c>
      <c r="E159" s="62"/>
      <c r="F159" s="58"/>
      <c r="G159" s="58"/>
      <c r="H159" s="58"/>
      <c r="I159" s="72">
        <f t="shared" si="10"/>
        <v>0</v>
      </c>
      <c r="J159" s="64"/>
      <c r="K159" s="58"/>
      <c r="L159" s="58"/>
      <c r="M159" s="58"/>
      <c r="N159" s="85"/>
      <c r="O159" s="85"/>
      <c r="P159" s="72">
        <f t="shared" si="11"/>
        <v>0</v>
      </c>
      <c r="Q159" s="75">
        <f>I159-P159</f>
        <v>0</v>
      </c>
      <c r="R159" s="76">
        <f t="shared" si="12"/>
        <v>0</v>
      </c>
      <c r="T159" s="55">
        <f t="shared" si="13"/>
        <v>0</v>
      </c>
      <c r="U159" s="55">
        <f t="shared" si="14"/>
        <v>0</v>
      </c>
    </row>
    <row r="160" spans="1:21" x14ac:dyDescent="0.25">
      <c r="A160" s="65"/>
      <c r="B160" s="66"/>
      <c r="C160" s="63"/>
      <c r="D160" s="57" t="s">
        <v>68</v>
      </c>
      <c r="E160" s="62"/>
      <c r="F160" s="58"/>
      <c r="G160" s="58"/>
      <c r="H160" s="58"/>
      <c r="I160" s="72">
        <f t="shared" si="10"/>
        <v>0</v>
      </c>
      <c r="J160" s="64"/>
      <c r="K160" s="58"/>
      <c r="L160" s="58"/>
      <c r="M160" s="58"/>
      <c r="N160" s="85"/>
      <c r="O160" s="85"/>
      <c r="P160" s="72">
        <f t="shared" si="11"/>
        <v>0</v>
      </c>
      <c r="Q160" s="75">
        <f>I160-P160</f>
        <v>0</v>
      </c>
      <c r="R160" s="76">
        <f t="shared" si="12"/>
        <v>0</v>
      </c>
      <c r="T160" s="55">
        <f t="shared" si="13"/>
        <v>0</v>
      </c>
      <c r="U160" s="55">
        <f t="shared" si="14"/>
        <v>0</v>
      </c>
    </row>
    <row r="161" spans="1:21" x14ac:dyDescent="0.25">
      <c r="A161" s="65"/>
      <c r="B161" s="66"/>
      <c r="C161" s="63"/>
      <c r="D161" s="57" t="s">
        <v>68</v>
      </c>
      <c r="E161" s="62"/>
      <c r="F161" s="58"/>
      <c r="G161" s="58"/>
      <c r="H161" s="58"/>
      <c r="I161" s="72">
        <f t="shared" si="10"/>
        <v>0</v>
      </c>
      <c r="J161" s="64"/>
      <c r="K161" s="58"/>
      <c r="L161" s="58"/>
      <c r="M161" s="58"/>
      <c r="N161" s="85"/>
      <c r="O161" s="85"/>
      <c r="P161" s="72">
        <f t="shared" si="11"/>
        <v>0</v>
      </c>
      <c r="Q161" s="75">
        <f>I161-P161</f>
        <v>0</v>
      </c>
      <c r="R161" s="76">
        <f t="shared" si="12"/>
        <v>0</v>
      </c>
      <c r="T161" s="55">
        <f t="shared" si="13"/>
        <v>0</v>
      </c>
      <c r="U161" s="55">
        <f t="shared" si="14"/>
        <v>0</v>
      </c>
    </row>
    <row r="162" spans="1:21" x14ac:dyDescent="0.25">
      <c r="A162" s="65"/>
      <c r="B162" s="66"/>
      <c r="C162" s="63"/>
      <c r="D162" s="57" t="s">
        <v>68</v>
      </c>
      <c r="E162" s="62"/>
      <c r="F162" s="58"/>
      <c r="G162" s="58"/>
      <c r="H162" s="58"/>
      <c r="I162" s="72">
        <f t="shared" si="10"/>
        <v>0</v>
      </c>
      <c r="J162" s="64"/>
      <c r="K162" s="58"/>
      <c r="L162" s="58"/>
      <c r="M162" s="58"/>
      <c r="N162" s="85"/>
      <c r="O162" s="85"/>
      <c r="P162" s="72">
        <f t="shared" si="11"/>
        <v>0</v>
      </c>
      <c r="Q162" s="75">
        <f>I162-P162</f>
        <v>0</v>
      </c>
      <c r="R162" s="76">
        <f t="shared" si="12"/>
        <v>0</v>
      </c>
      <c r="T162" s="55">
        <f t="shared" si="13"/>
        <v>0</v>
      </c>
      <c r="U162" s="55">
        <f t="shared" si="14"/>
        <v>0</v>
      </c>
    </row>
    <row r="163" spans="1:21" x14ac:dyDescent="0.25">
      <c r="A163" s="65"/>
      <c r="B163" s="66"/>
      <c r="C163" s="63"/>
      <c r="D163" s="57" t="s">
        <v>68</v>
      </c>
      <c r="E163" s="62"/>
      <c r="F163" s="58"/>
      <c r="G163" s="58"/>
      <c r="H163" s="58"/>
      <c r="I163" s="72">
        <f t="shared" si="10"/>
        <v>0</v>
      </c>
      <c r="J163" s="64"/>
      <c r="K163" s="58"/>
      <c r="L163" s="58"/>
      <c r="M163" s="58"/>
      <c r="N163" s="85"/>
      <c r="O163" s="85"/>
      <c r="P163" s="72">
        <f t="shared" si="11"/>
        <v>0</v>
      </c>
      <c r="Q163" s="75">
        <f>I163-P163</f>
        <v>0</v>
      </c>
      <c r="R163" s="76">
        <f t="shared" si="12"/>
        <v>0</v>
      </c>
      <c r="T163" s="55">
        <f t="shared" si="13"/>
        <v>0</v>
      </c>
      <c r="U163" s="55">
        <f t="shared" si="14"/>
        <v>0</v>
      </c>
    </row>
    <row r="164" spans="1:21" x14ac:dyDescent="0.25">
      <c r="A164" s="65"/>
      <c r="B164" s="66"/>
      <c r="C164" s="63"/>
      <c r="D164" s="57" t="s">
        <v>68</v>
      </c>
      <c r="E164" s="62"/>
      <c r="F164" s="58"/>
      <c r="G164" s="58"/>
      <c r="H164" s="58"/>
      <c r="I164" s="72">
        <f t="shared" si="10"/>
        <v>0</v>
      </c>
      <c r="J164" s="64"/>
      <c r="K164" s="58"/>
      <c r="L164" s="58"/>
      <c r="M164" s="58"/>
      <c r="N164" s="85"/>
      <c r="O164" s="85"/>
      <c r="P164" s="72">
        <f t="shared" si="11"/>
        <v>0</v>
      </c>
      <c r="Q164" s="75">
        <f>I164-P164</f>
        <v>0</v>
      </c>
      <c r="R164" s="76">
        <f t="shared" si="12"/>
        <v>0</v>
      </c>
      <c r="T164" s="55">
        <f t="shared" si="13"/>
        <v>0</v>
      </c>
      <c r="U164" s="55">
        <f t="shared" si="14"/>
        <v>0</v>
      </c>
    </row>
    <row r="165" spans="1:21" x14ac:dyDescent="0.25">
      <c r="A165" s="65"/>
      <c r="B165" s="66"/>
      <c r="C165" s="63"/>
      <c r="D165" s="57" t="s">
        <v>68</v>
      </c>
      <c r="E165" s="62"/>
      <c r="F165" s="58"/>
      <c r="G165" s="58"/>
      <c r="H165" s="58"/>
      <c r="I165" s="72">
        <f t="shared" si="10"/>
        <v>0</v>
      </c>
      <c r="J165" s="64"/>
      <c r="K165" s="58"/>
      <c r="L165" s="58"/>
      <c r="M165" s="58"/>
      <c r="N165" s="85"/>
      <c r="O165" s="85"/>
      <c r="P165" s="72">
        <f t="shared" si="11"/>
        <v>0</v>
      </c>
      <c r="Q165" s="75">
        <f>I165-P165</f>
        <v>0</v>
      </c>
      <c r="R165" s="76">
        <f t="shared" si="12"/>
        <v>0</v>
      </c>
      <c r="T165" s="55">
        <f t="shared" si="13"/>
        <v>0</v>
      </c>
      <c r="U165" s="55">
        <f t="shared" si="14"/>
        <v>0</v>
      </c>
    </row>
    <row r="166" spans="1:21" x14ac:dyDescent="0.25">
      <c r="A166" s="65"/>
      <c r="B166" s="66"/>
      <c r="C166" s="63"/>
      <c r="D166" s="57" t="s">
        <v>68</v>
      </c>
      <c r="E166" s="62"/>
      <c r="F166" s="58"/>
      <c r="G166" s="58"/>
      <c r="H166" s="58"/>
      <c r="I166" s="72">
        <f t="shared" si="10"/>
        <v>0</v>
      </c>
      <c r="J166" s="64"/>
      <c r="K166" s="58"/>
      <c r="L166" s="58"/>
      <c r="M166" s="58"/>
      <c r="N166" s="85"/>
      <c r="O166" s="85"/>
      <c r="P166" s="72">
        <f t="shared" si="11"/>
        <v>0</v>
      </c>
      <c r="Q166" s="75">
        <f>I166-P166</f>
        <v>0</v>
      </c>
      <c r="R166" s="76">
        <f t="shared" si="12"/>
        <v>0</v>
      </c>
      <c r="T166" s="55">
        <f t="shared" si="13"/>
        <v>0</v>
      </c>
      <c r="U166" s="55">
        <f t="shared" si="14"/>
        <v>0</v>
      </c>
    </row>
    <row r="167" spans="1:21" x14ac:dyDescent="0.25">
      <c r="A167" s="65"/>
      <c r="B167" s="66"/>
      <c r="C167" s="63"/>
      <c r="D167" s="57" t="s">
        <v>68</v>
      </c>
      <c r="E167" s="62"/>
      <c r="F167" s="58"/>
      <c r="G167" s="58"/>
      <c r="H167" s="58"/>
      <c r="I167" s="72">
        <f t="shared" si="10"/>
        <v>0</v>
      </c>
      <c r="J167" s="64"/>
      <c r="K167" s="58"/>
      <c r="L167" s="58"/>
      <c r="M167" s="58"/>
      <c r="N167" s="85"/>
      <c r="O167" s="85"/>
      <c r="P167" s="72">
        <f t="shared" si="11"/>
        <v>0</v>
      </c>
      <c r="Q167" s="75">
        <f>I167-P167</f>
        <v>0</v>
      </c>
      <c r="R167" s="76">
        <f t="shared" si="12"/>
        <v>0</v>
      </c>
      <c r="T167" s="55">
        <f t="shared" si="13"/>
        <v>0</v>
      </c>
      <c r="U167" s="55">
        <f t="shared" si="14"/>
        <v>0</v>
      </c>
    </row>
    <row r="168" spans="1:21" x14ac:dyDescent="0.25">
      <c r="A168" s="65"/>
      <c r="B168" s="66"/>
      <c r="C168" s="63"/>
      <c r="D168" s="57" t="s">
        <v>68</v>
      </c>
      <c r="E168" s="62"/>
      <c r="F168" s="58"/>
      <c r="G168" s="58"/>
      <c r="H168" s="58"/>
      <c r="I168" s="72">
        <f t="shared" si="10"/>
        <v>0</v>
      </c>
      <c r="J168" s="64"/>
      <c r="K168" s="58"/>
      <c r="L168" s="58"/>
      <c r="M168" s="58"/>
      <c r="N168" s="85"/>
      <c r="O168" s="85"/>
      <c r="P168" s="72">
        <f t="shared" si="11"/>
        <v>0</v>
      </c>
      <c r="Q168" s="75">
        <f>I168-P168</f>
        <v>0</v>
      </c>
      <c r="R168" s="76">
        <f t="shared" si="12"/>
        <v>0</v>
      </c>
      <c r="T168" s="55">
        <f t="shared" si="13"/>
        <v>0</v>
      </c>
      <c r="U168" s="55">
        <f t="shared" si="14"/>
        <v>0</v>
      </c>
    </row>
    <row r="169" spans="1:21" x14ac:dyDescent="0.25">
      <c r="A169" s="65"/>
      <c r="B169" s="66"/>
      <c r="C169" s="63"/>
      <c r="D169" s="57" t="s">
        <v>68</v>
      </c>
      <c r="E169" s="62"/>
      <c r="F169" s="58"/>
      <c r="G169" s="58"/>
      <c r="H169" s="58"/>
      <c r="I169" s="72">
        <f t="shared" si="10"/>
        <v>0</v>
      </c>
      <c r="J169" s="64"/>
      <c r="K169" s="58"/>
      <c r="L169" s="58"/>
      <c r="M169" s="58"/>
      <c r="N169" s="85"/>
      <c r="O169" s="85"/>
      <c r="P169" s="72">
        <f t="shared" si="11"/>
        <v>0</v>
      </c>
      <c r="Q169" s="75">
        <f>I169-P169</f>
        <v>0</v>
      </c>
      <c r="R169" s="76">
        <f t="shared" si="12"/>
        <v>0</v>
      </c>
      <c r="T169" s="55">
        <f t="shared" si="13"/>
        <v>0</v>
      </c>
      <c r="U169" s="55">
        <f t="shared" si="14"/>
        <v>0</v>
      </c>
    </row>
    <row r="170" spans="1:21" x14ac:dyDescent="0.25">
      <c r="A170" s="65"/>
      <c r="B170" s="66"/>
      <c r="C170" s="63"/>
      <c r="D170" s="57" t="s">
        <v>68</v>
      </c>
      <c r="E170" s="62"/>
      <c r="F170" s="58"/>
      <c r="G170" s="58"/>
      <c r="H170" s="58"/>
      <c r="I170" s="72">
        <f t="shared" si="10"/>
        <v>0</v>
      </c>
      <c r="J170" s="64"/>
      <c r="K170" s="58"/>
      <c r="L170" s="58"/>
      <c r="M170" s="58"/>
      <c r="N170" s="85"/>
      <c r="O170" s="85"/>
      <c r="P170" s="72">
        <f t="shared" si="11"/>
        <v>0</v>
      </c>
      <c r="Q170" s="75">
        <f>I170-P170</f>
        <v>0</v>
      </c>
      <c r="R170" s="76">
        <f t="shared" si="12"/>
        <v>0</v>
      </c>
      <c r="T170" s="55">
        <f t="shared" si="13"/>
        <v>0</v>
      </c>
      <c r="U170" s="55">
        <f t="shared" si="14"/>
        <v>0</v>
      </c>
    </row>
    <row r="171" spans="1:21" x14ac:dyDescent="0.25">
      <c r="A171" s="65"/>
      <c r="B171" s="66"/>
      <c r="C171" s="63"/>
      <c r="D171" s="57" t="s">
        <v>68</v>
      </c>
      <c r="E171" s="62"/>
      <c r="F171" s="58"/>
      <c r="G171" s="58"/>
      <c r="H171" s="58"/>
      <c r="I171" s="72">
        <f t="shared" si="10"/>
        <v>0</v>
      </c>
      <c r="J171" s="64"/>
      <c r="K171" s="58"/>
      <c r="L171" s="58"/>
      <c r="M171" s="58"/>
      <c r="N171" s="85"/>
      <c r="O171" s="85"/>
      <c r="P171" s="72">
        <f t="shared" si="11"/>
        <v>0</v>
      </c>
      <c r="Q171" s="75">
        <f>I171-P171</f>
        <v>0</v>
      </c>
      <c r="R171" s="76">
        <f t="shared" si="12"/>
        <v>0</v>
      </c>
      <c r="T171" s="55">
        <f t="shared" si="13"/>
        <v>0</v>
      </c>
      <c r="U171" s="55">
        <f t="shared" si="14"/>
        <v>0</v>
      </c>
    </row>
    <row r="172" spans="1:21" x14ac:dyDescent="0.25">
      <c r="A172" s="65"/>
      <c r="B172" s="66"/>
      <c r="C172" s="63"/>
      <c r="D172" s="57" t="s">
        <v>68</v>
      </c>
      <c r="E172" s="62"/>
      <c r="F172" s="58"/>
      <c r="G172" s="58"/>
      <c r="H172" s="58"/>
      <c r="I172" s="72">
        <f t="shared" si="10"/>
        <v>0</v>
      </c>
      <c r="J172" s="64"/>
      <c r="K172" s="58"/>
      <c r="L172" s="58"/>
      <c r="M172" s="58"/>
      <c r="N172" s="85"/>
      <c r="O172" s="85"/>
      <c r="P172" s="72">
        <f t="shared" si="11"/>
        <v>0</v>
      </c>
      <c r="Q172" s="75">
        <f>I172-P172</f>
        <v>0</v>
      </c>
      <c r="R172" s="76">
        <f t="shared" si="12"/>
        <v>0</v>
      </c>
      <c r="T172" s="55">
        <f t="shared" si="13"/>
        <v>0</v>
      </c>
      <c r="U172" s="55">
        <f t="shared" si="14"/>
        <v>0</v>
      </c>
    </row>
    <row r="173" spans="1:21" x14ac:dyDescent="0.25">
      <c r="A173" s="65"/>
      <c r="B173" s="66"/>
      <c r="C173" s="63"/>
      <c r="D173" s="57" t="s">
        <v>68</v>
      </c>
      <c r="E173" s="62"/>
      <c r="F173" s="58"/>
      <c r="G173" s="58"/>
      <c r="H173" s="58"/>
      <c r="I173" s="72">
        <f t="shared" si="10"/>
        <v>0</v>
      </c>
      <c r="J173" s="64"/>
      <c r="K173" s="58"/>
      <c r="L173" s="58"/>
      <c r="M173" s="58"/>
      <c r="N173" s="85"/>
      <c r="O173" s="85"/>
      <c r="P173" s="72">
        <f t="shared" si="11"/>
        <v>0</v>
      </c>
      <c r="Q173" s="75">
        <f>I173-P173</f>
        <v>0</v>
      </c>
      <c r="R173" s="76">
        <f t="shared" si="12"/>
        <v>0</v>
      </c>
      <c r="T173" s="55">
        <f t="shared" si="13"/>
        <v>0</v>
      </c>
      <c r="U173" s="55">
        <f t="shared" si="14"/>
        <v>0</v>
      </c>
    </row>
    <row r="174" spans="1:21" x14ac:dyDescent="0.25">
      <c r="A174" s="65"/>
      <c r="B174" s="66"/>
      <c r="C174" s="63"/>
      <c r="D174" s="57" t="s">
        <v>68</v>
      </c>
      <c r="E174" s="62"/>
      <c r="F174" s="58"/>
      <c r="G174" s="58"/>
      <c r="H174" s="58"/>
      <c r="I174" s="72">
        <f t="shared" si="10"/>
        <v>0</v>
      </c>
      <c r="J174" s="64"/>
      <c r="K174" s="58"/>
      <c r="L174" s="58"/>
      <c r="M174" s="58"/>
      <c r="N174" s="85"/>
      <c r="O174" s="85"/>
      <c r="P174" s="72">
        <f t="shared" si="11"/>
        <v>0</v>
      </c>
      <c r="Q174" s="75">
        <f>I174-P174</f>
        <v>0</v>
      </c>
      <c r="R174" s="76">
        <f t="shared" si="12"/>
        <v>0</v>
      </c>
      <c r="T174" s="55">
        <f t="shared" si="13"/>
        <v>0</v>
      </c>
      <c r="U174" s="55">
        <f t="shared" si="14"/>
        <v>0</v>
      </c>
    </row>
    <row r="175" spans="1:21" x14ac:dyDescent="0.25">
      <c r="A175" s="65"/>
      <c r="B175" s="66"/>
      <c r="C175" s="63"/>
      <c r="D175" s="57" t="s">
        <v>68</v>
      </c>
      <c r="E175" s="62"/>
      <c r="F175" s="58"/>
      <c r="G175" s="58"/>
      <c r="H175" s="58"/>
      <c r="I175" s="72">
        <f t="shared" si="10"/>
        <v>0</v>
      </c>
      <c r="J175" s="64"/>
      <c r="K175" s="58"/>
      <c r="L175" s="58"/>
      <c r="M175" s="58"/>
      <c r="N175" s="85"/>
      <c r="O175" s="85"/>
      <c r="P175" s="72">
        <f t="shared" si="11"/>
        <v>0</v>
      </c>
      <c r="Q175" s="75">
        <f>I175-P175</f>
        <v>0</v>
      </c>
      <c r="R175" s="76">
        <f t="shared" si="12"/>
        <v>0</v>
      </c>
      <c r="T175" s="55">
        <f t="shared" si="13"/>
        <v>0</v>
      </c>
      <c r="U175" s="55">
        <f t="shared" si="14"/>
        <v>0</v>
      </c>
    </row>
    <row r="176" spans="1:21" x14ac:dyDescent="0.25">
      <c r="A176" s="65"/>
      <c r="B176" s="66"/>
      <c r="C176" s="63"/>
      <c r="D176" s="57" t="s">
        <v>68</v>
      </c>
      <c r="E176" s="62"/>
      <c r="F176" s="58"/>
      <c r="G176" s="58"/>
      <c r="H176" s="58"/>
      <c r="I176" s="72">
        <f t="shared" si="10"/>
        <v>0</v>
      </c>
      <c r="J176" s="64"/>
      <c r="K176" s="58"/>
      <c r="L176" s="58"/>
      <c r="M176" s="58"/>
      <c r="N176" s="85"/>
      <c r="O176" s="85"/>
      <c r="P176" s="72">
        <f t="shared" si="11"/>
        <v>0</v>
      </c>
      <c r="Q176" s="75">
        <f>I176-P176</f>
        <v>0</v>
      </c>
      <c r="R176" s="76">
        <f t="shared" si="12"/>
        <v>0</v>
      </c>
      <c r="T176" s="55">
        <f t="shared" si="13"/>
        <v>0</v>
      </c>
      <c r="U176" s="55">
        <f t="shared" si="14"/>
        <v>0</v>
      </c>
    </row>
    <row r="177" spans="1:21" x14ac:dyDescent="0.25">
      <c r="A177" s="65"/>
      <c r="B177" s="66"/>
      <c r="C177" s="63"/>
      <c r="D177" s="57" t="s">
        <v>68</v>
      </c>
      <c r="E177" s="62"/>
      <c r="F177" s="58"/>
      <c r="G177" s="58"/>
      <c r="H177" s="58"/>
      <c r="I177" s="72">
        <f t="shared" si="10"/>
        <v>0</v>
      </c>
      <c r="J177" s="64"/>
      <c r="K177" s="58"/>
      <c r="L177" s="58"/>
      <c r="M177" s="58"/>
      <c r="N177" s="85"/>
      <c r="O177" s="85"/>
      <c r="P177" s="72">
        <f t="shared" si="11"/>
        <v>0</v>
      </c>
      <c r="Q177" s="75">
        <f>I177-P177</f>
        <v>0</v>
      </c>
      <c r="R177" s="76">
        <f t="shared" si="12"/>
        <v>0</v>
      </c>
      <c r="T177" s="55">
        <f t="shared" si="13"/>
        <v>0</v>
      </c>
      <c r="U177" s="55">
        <f t="shared" si="14"/>
        <v>0</v>
      </c>
    </row>
    <row r="178" spans="1:21" x14ac:dyDescent="0.25">
      <c r="A178" s="65"/>
      <c r="B178" s="66"/>
      <c r="C178" s="63"/>
      <c r="D178" s="57" t="s">
        <v>68</v>
      </c>
      <c r="E178" s="62"/>
      <c r="F178" s="58"/>
      <c r="G178" s="58"/>
      <c r="H178" s="58"/>
      <c r="I178" s="72">
        <f t="shared" si="10"/>
        <v>0</v>
      </c>
      <c r="J178" s="64"/>
      <c r="K178" s="58"/>
      <c r="L178" s="58"/>
      <c r="M178" s="58"/>
      <c r="N178" s="85"/>
      <c r="O178" s="85"/>
      <c r="P178" s="72">
        <f t="shared" si="11"/>
        <v>0</v>
      </c>
      <c r="Q178" s="75">
        <f>I178-P178</f>
        <v>0</v>
      </c>
      <c r="R178" s="76">
        <f t="shared" si="12"/>
        <v>0</v>
      </c>
      <c r="T178" s="55">
        <f t="shared" si="13"/>
        <v>0</v>
      </c>
      <c r="U178" s="55">
        <f t="shared" si="14"/>
        <v>0</v>
      </c>
    </row>
    <row r="179" spans="1:21" x14ac:dyDescent="0.25">
      <c r="A179" s="65"/>
      <c r="B179" s="66"/>
      <c r="C179" s="63"/>
      <c r="D179" s="57" t="s">
        <v>68</v>
      </c>
      <c r="E179" s="62"/>
      <c r="F179" s="58"/>
      <c r="G179" s="58"/>
      <c r="H179" s="58"/>
      <c r="I179" s="72">
        <f t="shared" si="10"/>
        <v>0</v>
      </c>
      <c r="J179" s="64"/>
      <c r="K179" s="58"/>
      <c r="L179" s="58"/>
      <c r="M179" s="58"/>
      <c r="N179" s="85"/>
      <c r="O179" s="85"/>
      <c r="P179" s="72">
        <f t="shared" si="11"/>
        <v>0</v>
      </c>
      <c r="Q179" s="75">
        <f>I179-P179</f>
        <v>0</v>
      </c>
      <c r="R179" s="76">
        <f t="shared" si="12"/>
        <v>0</v>
      </c>
      <c r="T179" s="55">
        <f t="shared" si="13"/>
        <v>0</v>
      </c>
      <c r="U179" s="55">
        <f t="shared" si="14"/>
        <v>0</v>
      </c>
    </row>
    <row r="180" spans="1:21" x14ac:dyDescent="0.25">
      <c r="A180" s="65"/>
      <c r="B180" s="66"/>
      <c r="C180" s="63"/>
      <c r="D180" s="57" t="s">
        <v>68</v>
      </c>
      <c r="E180" s="62"/>
      <c r="F180" s="58"/>
      <c r="G180" s="58"/>
      <c r="H180" s="58"/>
      <c r="I180" s="72">
        <f t="shared" si="10"/>
        <v>0</v>
      </c>
      <c r="J180" s="64"/>
      <c r="K180" s="58"/>
      <c r="L180" s="58"/>
      <c r="M180" s="58"/>
      <c r="N180" s="85"/>
      <c r="O180" s="85"/>
      <c r="P180" s="72">
        <f t="shared" si="11"/>
        <v>0</v>
      </c>
      <c r="Q180" s="75">
        <f>I180-P180</f>
        <v>0</v>
      </c>
      <c r="R180" s="76">
        <f t="shared" si="12"/>
        <v>0</v>
      </c>
      <c r="T180" s="55">
        <f t="shared" si="13"/>
        <v>0</v>
      </c>
      <c r="U180" s="55">
        <f t="shared" si="14"/>
        <v>0</v>
      </c>
    </row>
    <row r="181" spans="1:21" x14ac:dyDescent="0.25">
      <c r="A181" s="65"/>
      <c r="B181" s="66"/>
      <c r="C181" s="63"/>
      <c r="D181" s="57" t="s">
        <v>68</v>
      </c>
      <c r="E181" s="62"/>
      <c r="F181" s="58"/>
      <c r="G181" s="58"/>
      <c r="H181" s="58"/>
      <c r="I181" s="72">
        <f t="shared" si="10"/>
        <v>0</v>
      </c>
      <c r="J181" s="64"/>
      <c r="K181" s="58"/>
      <c r="L181" s="58"/>
      <c r="M181" s="58"/>
      <c r="N181" s="85"/>
      <c r="O181" s="85"/>
      <c r="P181" s="72">
        <f t="shared" si="11"/>
        <v>0</v>
      </c>
      <c r="Q181" s="75">
        <f>I181-P181</f>
        <v>0</v>
      </c>
      <c r="R181" s="76">
        <f t="shared" si="12"/>
        <v>0</v>
      </c>
      <c r="T181" s="55">
        <f t="shared" si="13"/>
        <v>0</v>
      </c>
      <c r="U181" s="55">
        <f t="shared" si="14"/>
        <v>0</v>
      </c>
    </row>
    <row r="182" spans="1:21" x14ac:dyDescent="0.25">
      <c r="A182" s="65"/>
      <c r="B182" s="66"/>
      <c r="C182" s="63"/>
      <c r="D182" s="57" t="s">
        <v>68</v>
      </c>
      <c r="E182" s="62"/>
      <c r="F182" s="58"/>
      <c r="G182" s="58"/>
      <c r="H182" s="58"/>
      <c r="I182" s="72">
        <f t="shared" si="10"/>
        <v>0</v>
      </c>
      <c r="J182" s="64"/>
      <c r="K182" s="58"/>
      <c r="L182" s="58"/>
      <c r="M182" s="58"/>
      <c r="N182" s="85"/>
      <c r="O182" s="85"/>
      <c r="P182" s="72">
        <f t="shared" si="11"/>
        <v>0</v>
      </c>
      <c r="Q182" s="75">
        <f>I182-P182</f>
        <v>0</v>
      </c>
      <c r="R182" s="76">
        <f t="shared" si="12"/>
        <v>0</v>
      </c>
      <c r="T182" s="55">
        <f t="shared" si="13"/>
        <v>0</v>
      </c>
      <c r="U182" s="55">
        <f t="shared" si="14"/>
        <v>0</v>
      </c>
    </row>
    <row r="183" spans="1:21" x14ac:dyDescent="0.25">
      <c r="A183" s="65"/>
      <c r="B183" s="66"/>
      <c r="C183" s="63"/>
      <c r="D183" s="57" t="s">
        <v>68</v>
      </c>
      <c r="E183" s="62"/>
      <c r="F183" s="58"/>
      <c r="G183" s="58"/>
      <c r="H183" s="58"/>
      <c r="I183" s="72">
        <f t="shared" si="10"/>
        <v>0</v>
      </c>
      <c r="J183" s="64"/>
      <c r="K183" s="58"/>
      <c r="L183" s="58"/>
      <c r="M183" s="58"/>
      <c r="N183" s="85"/>
      <c r="O183" s="85"/>
      <c r="P183" s="72">
        <f t="shared" si="11"/>
        <v>0</v>
      </c>
      <c r="Q183" s="75">
        <f>I183-P183</f>
        <v>0</v>
      </c>
      <c r="R183" s="76">
        <f t="shared" si="12"/>
        <v>0</v>
      </c>
      <c r="T183" s="55">
        <f t="shared" si="13"/>
        <v>0</v>
      </c>
      <c r="U183" s="55">
        <f t="shared" si="14"/>
        <v>0</v>
      </c>
    </row>
    <row r="184" spans="1:21" x14ac:dyDescent="0.25">
      <c r="A184" s="65"/>
      <c r="B184" s="66"/>
      <c r="C184" s="63"/>
      <c r="D184" s="57" t="s">
        <v>68</v>
      </c>
      <c r="E184" s="62"/>
      <c r="F184" s="58"/>
      <c r="G184" s="58"/>
      <c r="H184" s="58"/>
      <c r="I184" s="72">
        <f t="shared" si="10"/>
        <v>0</v>
      </c>
      <c r="J184" s="64"/>
      <c r="K184" s="58"/>
      <c r="L184" s="58"/>
      <c r="M184" s="58"/>
      <c r="N184" s="85"/>
      <c r="O184" s="85"/>
      <c r="P184" s="72">
        <f t="shared" si="11"/>
        <v>0</v>
      </c>
      <c r="Q184" s="75">
        <f>I184-P184</f>
        <v>0</v>
      </c>
      <c r="R184" s="76">
        <f t="shared" si="12"/>
        <v>0</v>
      </c>
      <c r="T184" s="55">
        <f t="shared" si="13"/>
        <v>0</v>
      </c>
      <c r="U184" s="55">
        <f t="shared" si="14"/>
        <v>0</v>
      </c>
    </row>
    <row r="185" spans="1:21" x14ac:dyDescent="0.25">
      <c r="A185" s="65"/>
      <c r="B185" s="66"/>
      <c r="C185" s="63"/>
      <c r="D185" s="57" t="s">
        <v>68</v>
      </c>
      <c r="E185" s="62"/>
      <c r="F185" s="58"/>
      <c r="G185" s="58"/>
      <c r="H185" s="58"/>
      <c r="I185" s="72">
        <f t="shared" si="10"/>
        <v>0</v>
      </c>
      <c r="J185" s="64"/>
      <c r="K185" s="58"/>
      <c r="L185" s="58"/>
      <c r="M185" s="58"/>
      <c r="N185" s="85"/>
      <c r="O185" s="85"/>
      <c r="P185" s="72">
        <f t="shared" si="11"/>
        <v>0</v>
      </c>
      <c r="Q185" s="75">
        <f>I185-P185</f>
        <v>0</v>
      </c>
      <c r="R185" s="76">
        <f t="shared" si="12"/>
        <v>0</v>
      </c>
      <c r="T185" s="55">
        <f t="shared" si="13"/>
        <v>0</v>
      </c>
      <c r="U185" s="55">
        <f t="shared" si="14"/>
        <v>0</v>
      </c>
    </row>
    <row r="186" spans="1:21" x14ac:dyDescent="0.25">
      <c r="A186" s="65"/>
      <c r="B186" s="66"/>
      <c r="C186" s="63"/>
      <c r="D186" s="57" t="s">
        <v>68</v>
      </c>
      <c r="E186" s="62"/>
      <c r="F186" s="58"/>
      <c r="G186" s="58"/>
      <c r="H186" s="58"/>
      <c r="I186" s="72">
        <f t="shared" si="10"/>
        <v>0</v>
      </c>
      <c r="J186" s="64"/>
      <c r="K186" s="58"/>
      <c r="L186" s="58"/>
      <c r="M186" s="58"/>
      <c r="N186" s="85"/>
      <c r="O186" s="85"/>
      <c r="P186" s="72">
        <f t="shared" si="11"/>
        <v>0</v>
      </c>
      <c r="Q186" s="75">
        <f>I186-P186</f>
        <v>0</v>
      </c>
      <c r="R186" s="76">
        <f t="shared" si="12"/>
        <v>0</v>
      </c>
      <c r="T186" s="55">
        <f t="shared" si="13"/>
        <v>0</v>
      </c>
      <c r="U186" s="55">
        <f t="shared" si="14"/>
        <v>0</v>
      </c>
    </row>
    <row r="187" spans="1:21" x14ac:dyDescent="0.25">
      <c r="A187" s="65"/>
      <c r="B187" s="66"/>
      <c r="C187" s="63"/>
      <c r="D187" s="57" t="s">
        <v>68</v>
      </c>
      <c r="E187" s="62"/>
      <c r="F187" s="58"/>
      <c r="G187" s="58"/>
      <c r="H187" s="58"/>
      <c r="I187" s="72">
        <f t="shared" si="10"/>
        <v>0</v>
      </c>
      <c r="J187" s="64"/>
      <c r="K187" s="58"/>
      <c r="L187" s="58"/>
      <c r="M187" s="58"/>
      <c r="N187" s="85"/>
      <c r="O187" s="85"/>
      <c r="P187" s="72">
        <f t="shared" si="11"/>
        <v>0</v>
      </c>
      <c r="Q187" s="75">
        <f>I187-P187</f>
        <v>0</v>
      </c>
      <c r="R187" s="76">
        <f t="shared" si="12"/>
        <v>0</v>
      </c>
      <c r="T187" s="55">
        <f t="shared" si="13"/>
        <v>0</v>
      </c>
      <c r="U187" s="55">
        <f t="shared" si="14"/>
        <v>0</v>
      </c>
    </row>
    <row r="188" spans="1:21" x14ac:dyDescent="0.25">
      <c r="A188" s="65"/>
      <c r="B188" s="66"/>
      <c r="C188" s="63"/>
      <c r="D188" s="57" t="s">
        <v>68</v>
      </c>
      <c r="E188" s="62"/>
      <c r="F188" s="58"/>
      <c r="G188" s="58"/>
      <c r="H188" s="58"/>
      <c r="I188" s="72">
        <f t="shared" si="10"/>
        <v>0</v>
      </c>
      <c r="J188" s="64"/>
      <c r="K188" s="58"/>
      <c r="L188" s="58"/>
      <c r="M188" s="58"/>
      <c r="N188" s="85"/>
      <c r="O188" s="85"/>
      <c r="P188" s="72">
        <f t="shared" si="11"/>
        <v>0</v>
      </c>
      <c r="Q188" s="75">
        <f>I188-P188</f>
        <v>0</v>
      </c>
      <c r="R188" s="76">
        <f t="shared" si="12"/>
        <v>0</v>
      </c>
      <c r="T188" s="55">
        <f t="shared" si="13"/>
        <v>0</v>
      </c>
      <c r="U188" s="55">
        <f t="shared" si="14"/>
        <v>0</v>
      </c>
    </row>
    <row r="189" spans="1:21" x14ac:dyDescent="0.25">
      <c r="A189" s="65"/>
      <c r="B189" s="66"/>
      <c r="C189" s="63"/>
      <c r="D189" s="57" t="s">
        <v>68</v>
      </c>
      <c r="E189" s="62"/>
      <c r="F189" s="58"/>
      <c r="G189" s="58"/>
      <c r="H189" s="58"/>
      <c r="I189" s="72">
        <f t="shared" si="10"/>
        <v>0</v>
      </c>
      <c r="J189" s="64"/>
      <c r="K189" s="58"/>
      <c r="L189" s="58"/>
      <c r="M189" s="58"/>
      <c r="N189" s="85"/>
      <c r="O189" s="85"/>
      <c r="P189" s="72">
        <f t="shared" si="11"/>
        <v>0</v>
      </c>
      <c r="Q189" s="75">
        <f>I189-P189</f>
        <v>0</v>
      </c>
      <c r="R189" s="76">
        <f t="shared" si="12"/>
        <v>0</v>
      </c>
      <c r="T189" s="55">
        <f t="shared" si="13"/>
        <v>0</v>
      </c>
      <c r="U189" s="55">
        <f t="shared" si="14"/>
        <v>0</v>
      </c>
    </row>
    <row r="190" spans="1:21" x14ac:dyDescent="0.25">
      <c r="A190" s="65"/>
      <c r="B190" s="66"/>
      <c r="C190" s="63"/>
      <c r="D190" s="57" t="s">
        <v>68</v>
      </c>
      <c r="E190" s="62"/>
      <c r="F190" s="58"/>
      <c r="G190" s="58"/>
      <c r="H190" s="58"/>
      <c r="I190" s="72">
        <f t="shared" si="10"/>
        <v>0</v>
      </c>
      <c r="J190" s="64"/>
      <c r="K190" s="58"/>
      <c r="L190" s="58"/>
      <c r="M190" s="58"/>
      <c r="N190" s="85"/>
      <c r="O190" s="85"/>
      <c r="P190" s="72">
        <f t="shared" si="11"/>
        <v>0</v>
      </c>
      <c r="Q190" s="75">
        <f>I190-P190</f>
        <v>0</v>
      </c>
      <c r="R190" s="76">
        <f t="shared" si="12"/>
        <v>0</v>
      </c>
      <c r="T190" s="55">
        <f t="shared" si="13"/>
        <v>0</v>
      </c>
      <c r="U190" s="55">
        <f t="shared" si="14"/>
        <v>0</v>
      </c>
    </row>
    <row r="191" spans="1:21" x14ac:dyDescent="0.25">
      <c r="A191" s="65"/>
      <c r="B191" s="66"/>
      <c r="C191" s="63"/>
      <c r="D191" s="57" t="s">
        <v>68</v>
      </c>
      <c r="E191" s="62"/>
      <c r="F191" s="58"/>
      <c r="G191" s="58"/>
      <c r="H191" s="58"/>
      <c r="I191" s="72">
        <f t="shared" si="10"/>
        <v>0</v>
      </c>
      <c r="J191" s="64"/>
      <c r="K191" s="58"/>
      <c r="L191" s="58"/>
      <c r="M191" s="58"/>
      <c r="N191" s="85"/>
      <c r="O191" s="85"/>
      <c r="P191" s="72">
        <f t="shared" si="11"/>
        <v>0</v>
      </c>
      <c r="Q191" s="75">
        <f>I191-P191</f>
        <v>0</v>
      </c>
      <c r="R191" s="76">
        <f t="shared" si="12"/>
        <v>0</v>
      </c>
      <c r="T191" s="55">
        <f t="shared" si="13"/>
        <v>0</v>
      </c>
      <c r="U191" s="55">
        <f t="shared" si="14"/>
        <v>0</v>
      </c>
    </row>
    <row r="192" spans="1:21" x14ac:dyDescent="0.25">
      <c r="A192" s="65"/>
      <c r="B192" s="66"/>
      <c r="C192" s="63"/>
      <c r="D192" s="57" t="s">
        <v>68</v>
      </c>
      <c r="E192" s="62"/>
      <c r="F192" s="58"/>
      <c r="G192" s="58"/>
      <c r="H192" s="58"/>
      <c r="I192" s="72">
        <f t="shared" si="10"/>
        <v>0</v>
      </c>
      <c r="J192" s="64"/>
      <c r="K192" s="58"/>
      <c r="L192" s="58"/>
      <c r="M192" s="58"/>
      <c r="N192" s="85"/>
      <c r="O192" s="85"/>
      <c r="P192" s="72">
        <f t="shared" si="11"/>
        <v>0</v>
      </c>
      <c r="Q192" s="75">
        <f>I192-P192</f>
        <v>0</v>
      </c>
      <c r="R192" s="76">
        <f t="shared" si="12"/>
        <v>0</v>
      </c>
      <c r="T192" s="55">
        <f t="shared" si="13"/>
        <v>0</v>
      </c>
      <c r="U192" s="55">
        <f t="shared" si="14"/>
        <v>0</v>
      </c>
    </row>
    <row r="193" spans="1:21" x14ac:dyDescent="0.25">
      <c r="A193" s="65"/>
      <c r="B193" s="66"/>
      <c r="C193" s="63"/>
      <c r="D193" s="57" t="s">
        <v>68</v>
      </c>
      <c r="E193" s="62"/>
      <c r="F193" s="58"/>
      <c r="G193" s="58"/>
      <c r="H193" s="58"/>
      <c r="I193" s="72">
        <f t="shared" si="10"/>
        <v>0</v>
      </c>
      <c r="J193" s="64"/>
      <c r="K193" s="58"/>
      <c r="L193" s="58"/>
      <c r="M193" s="58"/>
      <c r="N193" s="85"/>
      <c r="O193" s="85"/>
      <c r="P193" s="72">
        <f t="shared" si="11"/>
        <v>0</v>
      </c>
      <c r="Q193" s="75">
        <f>I193-P193</f>
        <v>0</v>
      </c>
      <c r="R193" s="76">
        <f t="shared" si="12"/>
        <v>0</v>
      </c>
      <c r="T193" s="55">
        <f t="shared" si="13"/>
        <v>0</v>
      </c>
      <c r="U193" s="55">
        <f t="shared" si="14"/>
        <v>0</v>
      </c>
    </row>
    <row r="194" spans="1:21" x14ac:dyDescent="0.25">
      <c r="A194" s="65"/>
      <c r="B194" s="66"/>
      <c r="C194" s="63"/>
      <c r="D194" s="57" t="s">
        <v>68</v>
      </c>
      <c r="E194" s="62"/>
      <c r="F194" s="58"/>
      <c r="G194" s="58"/>
      <c r="H194" s="58"/>
      <c r="I194" s="72">
        <f t="shared" si="10"/>
        <v>0</v>
      </c>
      <c r="J194" s="64"/>
      <c r="K194" s="58"/>
      <c r="L194" s="58"/>
      <c r="M194" s="58"/>
      <c r="N194" s="85"/>
      <c r="O194" s="85"/>
      <c r="P194" s="72">
        <f t="shared" si="11"/>
        <v>0</v>
      </c>
      <c r="Q194" s="75">
        <f>I194-P194</f>
        <v>0</v>
      </c>
      <c r="R194" s="76">
        <f t="shared" si="12"/>
        <v>0</v>
      </c>
      <c r="T194" s="55">
        <f t="shared" si="13"/>
        <v>0</v>
      </c>
      <c r="U194" s="55">
        <f t="shared" si="14"/>
        <v>0</v>
      </c>
    </row>
    <row r="195" spans="1:21" x14ac:dyDescent="0.25">
      <c r="A195" s="65"/>
      <c r="B195" s="66"/>
      <c r="C195" s="63"/>
      <c r="D195" s="57" t="s">
        <v>68</v>
      </c>
      <c r="E195" s="62"/>
      <c r="F195" s="58"/>
      <c r="G195" s="58"/>
      <c r="H195" s="58"/>
      <c r="I195" s="72">
        <f t="shared" si="10"/>
        <v>0</v>
      </c>
      <c r="J195" s="64"/>
      <c r="K195" s="58"/>
      <c r="L195" s="58"/>
      <c r="M195" s="58"/>
      <c r="N195" s="85"/>
      <c r="O195" s="85"/>
      <c r="P195" s="72">
        <f t="shared" si="11"/>
        <v>0</v>
      </c>
      <c r="Q195" s="75">
        <f>I195-P195</f>
        <v>0</v>
      </c>
      <c r="R195" s="76">
        <f t="shared" si="12"/>
        <v>0</v>
      </c>
      <c r="T195" s="55">
        <f t="shared" si="13"/>
        <v>0</v>
      </c>
      <c r="U195" s="55">
        <f t="shared" si="14"/>
        <v>0</v>
      </c>
    </row>
    <row r="196" spans="1:21" x14ac:dyDescent="0.25">
      <c r="A196" s="65"/>
      <c r="B196" s="66"/>
      <c r="C196" s="63"/>
      <c r="D196" s="57" t="s">
        <v>68</v>
      </c>
      <c r="E196" s="62"/>
      <c r="F196" s="58"/>
      <c r="G196" s="58"/>
      <c r="H196" s="58"/>
      <c r="I196" s="72">
        <f t="shared" ref="I196:I226" si="15">E196*(G196+H196)*F196*0.001</f>
        <v>0</v>
      </c>
      <c r="J196" s="64"/>
      <c r="K196" s="58"/>
      <c r="L196" s="58"/>
      <c r="M196" s="58"/>
      <c r="N196" s="85"/>
      <c r="O196" s="85"/>
      <c r="P196" s="72">
        <f t="shared" ref="P196:P226" si="16">E196*(L196+M196)*K196*0.001-(L196+M196)*K196*0.001*N196*O196</f>
        <v>0</v>
      </c>
      <c r="Q196" s="75">
        <f>I196-P196</f>
        <v>0</v>
      </c>
      <c r="R196" s="76">
        <f t="shared" ref="R196:R226" si="17">Q196*0.109*0.001</f>
        <v>0</v>
      </c>
      <c r="T196" s="55">
        <f t="shared" ref="T196:T226" si="18">G196*F196</f>
        <v>0</v>
      </c>
      <c r="U196" s="55">
        <f t="shared" ref="U196:U226" si="19">L196*K196</f>
        <v>0</v>
      </c>
    </row>
    <row r="197" spans="1:21" x14ac:dyDescent="0.25">
      <c r="A197" s="65"/>
      <c r="B197" s="66"/>
      <c r="C197" s="63"/>
      <c r="D197" s="57" t="s">
        <v>68</v>
      </c>
      <c r="E197" s="62"/>
      <c r="F197" s="58"/>
      <c r="G197" s="58"/>
      <c r="H197" s="58"/>
      <c r="I197" s="72">
        <f t="shared" si="15"/>
        <v>0</v>
      </c>
      <c r="J197" s="64"/>
      <c r="K197" s="58"/>
      <c r="L197" s="58"/>
      <c r="M197" s="58"/>
      <c r="N197" s="85"/>
      <c r="O197" s="85"/>
      <c r="P197" s="72">
        <f t="shared" si="16"/>
        <v>0</v>
      </c>
      <c r="Q197" s="75">
        <f>I197-P197</f>
        <v>0</v>
      </c>
      <c r="R197" s="76">
        <f t="shared" si="17"/>
        <v>0</v>
      </c>
      <c r="T197" s="55">
        <f t="shared" si="18"/>
        <v>0</v>
      </c>
      <c r="U197" s="55">
        <f t="shared" si="19"/>
        <v>0</v>
      </c>
    </row>
    <row r="198" spans="1:21" x14ac:dyDescent="0.25">
      <c r="A198" s="65"/>
      <c r="B198" s="66"/>
      <c r="C198" s="63"/>
      <c r="D198" s="57" t="s">
        <v>68</v>
      </c>
      <c r="E198" s="62"/>
      <c r="F198" s="58"/>
      <c r="G198" s="58"/>
      <c r="H198" s="58"/>
      <c r="I198" s="72">
        <f t="shared" si="15"/>
        <v>0</v>
      </c>
      <c r="J198" s="64"/>
      <c r="K198" s="58"/>
      <c r="L198" s="58"/>
      <c r="M198" s="58"/>
      <c r="N198" s="85"/>
      <c r="O198" s="85"/>
      <c r="P198" s="72">
        <f t="shared" si="16"/>
        <v>0</v>
      </c>
      <c r="Q198" s="75">
        <f>I198-P198</f>
        <v>0</v>
      </c>
      <c r="R198" s="76">
        <f t="shared" si="17"/>
        <v>0</v>
      </c>
      <c r="T198" s="55">
        <f t="shared" si="18"/>
        <v>0</v>
      </c>
      <c r="U198" s="55">
        <f t="shared" si="19"/>
        <v>0</v>
      </c>
    </row>
    <row r="199" spans="1:21" x14ac:dyDescent="0.25">
      <c r="A199" s="65"/>
      <c r="B199" s="66"/>
      <c r="C199" s="63"/>
      <c r="D199" s="57" t="s">
        <v>68</v>
      </c>
      <c r="E199" s="62"/>
      <c r="F199" s="58"/>
      <c r="G199" s="58"/>
      <c r="H199" s="58"/>
      <c r="I199" s="72">
        <f t="shared" si="15"/>
        <v>0</v>
      </c>
      <c r="J199" s="64"/>
      <c r="K199" s="58"/>
      <c r="L199" s="58"/>
      <c r="M199" s="58"/>
      <c r="N199" s="85"/>
      <c r="O199" s="85"/>
      <c r="P199" s="72">
        <f t="shared" si="16"/>
        <v>0</v>
      </c>
      <c r="Q199" s="75">
        <f>I199-P199</f>
        <v>0</v>
      </c>
      <c r="R199" s="76">
        <f t="shared" si="17"/>
        <v>0</v>
      </c>
      <c r="T199" s="55">
        <f t="shared" si="18"/>
        <v>0</v>
      </c>
      <c r="U199" s="55">
        <f t="shared" si="19"/>
        <v>0</v>
      </c>
    </row>
    <row r="200" spans="1:21" x14ac:dyDescent="0.25">
      <c r="A200" s="65"/>
      <c r="B200" s="66"/>
      <c r="C200" s="63"/>
      <c r="D200" s="57" t="s">
        <v>68</v>
      </c>
      <c r="E200" s="62"/>
      <c r="F200" s="58"/>
      <c r="G200" s="58"/>
      <c r="H200" s="58"/>
      <c r="I200" s="72">
        <f t="shared" si="15"/>
        <v>0</v>
      </c>
      <c r="J200" s="64"/>
      <c r="K200" s="58"/>
      <c r="L200" s="58"/>
      <c r="M200" s="58"/>
      <c r="N200" s="85"/>
      <c r="O200" s="85"/>
      <c r="P200" s="72">
        <f t="shared" si="16"/>
        <v>0</v>
      </c>
      <c r="Q200" s="75">
        <f>I200-P200</f>
        <v>0</v>
      </c>
      <c r="R200" s="76">
        <f t="shared" si="17"/>
        <v>0</v>
      </c>
      <c r="T200" s="55">
        <f t="shared" si="18"/>
        <v>0</v>
      </c>
      <c r="U200" s="55">
        <f t="shared" si="19"/>
        <v>0</v>
      </c>
    </row>
    <row r="201" spans="1:21" x14ac:dyDescent="0.25">
      <c r="A201" s="65"/>
      <c r="B201" s="66"/>
      <c r="C201" s="63"/>
      <c r="D201" s="57" t="s">
        <v>68</v>
      </c>
      <c r="E201" s="62"/>
      <c r="F201" s="58"/>
      <c r="G201" s="58"/>
      <c r="H201" s="58"/>
      <c r="I201" s="72">
        <f t="shared" si="15"/>
        <v>0</v>
      </c>
      <c r="J201" s="64"/>
      <c r="K201" s="58"/>
      <c r="L201" s="58"/>
      <c r="M201" s="58"/>
      <c r="N201" s="85"/>
      <c r="O201" s="85"/>
      <c r="P201" s="72">
        <f t="shared" si="16"/>
        <v>0</v>
      </c>
      <c r="Q201" s="75">
        <f>I201-P201</f>
        <v>0</v>
      </c>
      <c r="R201" s="76">
        <f t="shared" si="17"/>
        <v>0</v>
      </c>
      <c r="T201" s="55">
        <f t="shared" si="18"/>
        <v>0</v>
      </c>
      <c r="U201" s="55">
        <f t="shared" si="19"/>
        <v>0</v>
      </c>
    </row>
    <row r="202" spans="1:21" x14ac:dyDescent="0.25">
      <c r="A202" s="65"/>
      <c r="B202" s="66"/>
      <c r="C202" s="63"/>
      <c r="D202" s="57" t="s">
        <v>68</v>
      </c>
      <c r="E202" s="62"/>
      <c r="F202" s="58"/>
      <c r="G202" s="58"/>
      <c r="H202" s="58"/>
      <c r="I202" s="72">
        <f t="shared" si="15"/>
        <v>0</v>
      </c>
      <c r="J202" s="64"/>
      <c r="K202" s="58"/>
      <c r="L202" s="58"/>
      <c r="M202" s="58"/>
      <c r="N202" s="85"/>
      <c r="O202" s="85"/>
      <c r="P202" s="72">
        <f t="shared" si="16"/>
        <v>0</v>
      </c>
      <c r="Q202" s="75">
        <f>I202-P202</f>
        <v>0</v>
      </c>
      <c r="R202" s="76">
        <f t="shared" si="17"/>
        <v>0</v>
      </c>
      <c r="T202" s="55">
        <f t="shared" si="18"/>
        <v>0</v>
      </c>
      <c r="U202" s="55">
        <f t="shared" si="19"/>
        <v>0</v>
      </c>
    </row>
    <row r="203" spans="1:21" x14ac:dyDescent="0.25">
      <c r="A203" s="65"/>
      <c r="B203" s="66"/>
      <c r="C203" s="63"/>
      <c r="D203" s="57" t="s">
        <v>68</v>
      </c>
      <c r="E203" s="62"/>
      <c r="F203" s="58"/>
      <c r="G203" s="58"/>
      <c r="H203" s="58"/>
      <c r="I203" s="72">
        <f t="shared" si="15"/>
        <v>0</v>
      </c>
      <c r="J203" s="64"/>
      <c r="K203" s="58"/>
      <c r="L203" s="58"/>
      <c r="M203" s="58"/>
      <c r="N203" s="85"/>
      <c r="O203" s="85"/>
      <c r="P203" s="72">
        <f t="shared" si="16"/>
        <v>0</v>
      </c>
      <c r="Q203" s="75">
        <f>I203-P203</f>
        <v>0</v>
      </c>
      <c r="R203" s="76">
        <f t="shared" si="17"/>
        <v>0</v>
      </c>
      <c r="T203" s="55">
        <f t="shared" si="18"/>
        <v>0</v>
      </c>
      <c r="U203" s="55">
        <f t="shared" si="19"/>
        <v>0</v>
      </c>
    </row>
    <row r="204" spans="1:21" x14ac:dyDescent="0.25">
      <c r="A204" s="65"/>
      <c r="B204" s="66"/>
      <c r="C204" s="63"/>
      <c r="D204" s="57" t="s">
        <v>68</v>
      </c>
      <c r="E204" s="62"/>
      <c r="F204" s="58"/>
      <c r="G204" s="58"/>
      <c r="H204" s="58"/>
      <c r="I204" s="72">
        <f t="shared" si="15"/>
        <v>0</v>
      </c>
      <c r="J204" s="64"/>
      <c r="K204" s="58"/>
      <c r="L204" s="58"/>
      <c r="M204" s="58"/>
      <c r="N204" s="85"/>
      <c r="O204" s="85"/>
      <c r="P204" s="72">
        <f t="shared" si="16"/>
        <v>0</v>
      </c>
      <c r="Q204" s="75">
        <f>I204-P204</f>
        <v>0</v>
      </c>
      <c r="R204" s="76">
        <f t="shared" si="17"/>
        <v>0</v>
      </c>
      <c r="T204" s="55">
        <f t="shared" si="18"/>
        <v>0</v>
      </c>
      <c r="U204" s="55">
        <f t="shared" si="19"/>
        <v>0</v>
      </c>
    </row>
    <row r="205" spans="1:21" x14ac:dyDescent="0.25">
      <c r="A205" s="65"/>
      <c r="B205" s="66"/>
      <c r="C205" s="63"/>
      <c r="D205" s="57" t="s">
        <v>68</v>
      </c>
      <c r="E205" s="62"/>
      <c r="F205" s="58"/>
      <c r="G205" s="58"/>
      <c r="H205" s="58"/>
      <c r="I205" s="72">
        <f t="shared" si="15"/>
        <v>0</v>
      </c>
      <c r="J205" s="64"/>
      <c r="K205" s="58"/>
      <c r="L205" s="58"/>
      <c r="M205" s="58"/>
      <c r="N205" s="85"/>
      <c r="O205" s="85"/>
      <c r="P205" s="72">
        <f t="shared" si="16"/>
        <v>0</v>
      </c>
      <c r="Q205" s="75">
        <f>I205-P205</f>
        <v>0</v>
      </c>
      <c r="R205" s="76">
        <f t="shared" si="17"/>
        <v>0</v>
      </c>
      <c r="T205" s="55">
        <f t="shared" si="18"/>
        <v>0</v>
      </c>
      <c r="U205" s="55">
        <f t="shared" si="19"/>
        <v>0</v>
      </c>
    </row>
    <row r="206" spans="1:21" x14ac:dyDescent="0.25">
      <c r="A206" s="65"/>
      <c r="B206" s="66"/>
      <c r="C206" s="63"/>
      <c r="D206" s="57" t="s">
        <v>68</v>
      </c>
      <c r="E206" s="62"/>
      <c r="F206" s="58"/>
      <c r="G206" s="58"/>
      <c r="H206" s="58"/>
      <c r="I206" s="72">
        <f t="shared" si="15"/>
        <v>0</v>
      </c>
      <c r="J206" s="64"/>
      <c r="K206" s="58"/>
      <c r="L206" s="58"/>
      <c r="M206" s="58"/>
      <c r="N206" s="85"/>
      <c r="O206" s="85"/>
      <c r="P206" s="72">
        <f t="shared" si="16"/>
        <v>0</v>
      </c>
      <c r="Q206" s="75">
        <f>I206-P206</f>
        <v>0</v>
      </c>
      <c r="R206" s="76">
        <f t="shared" si="17"/>
        <v>0</v>
      </c>
      <c r="T206" s="55">
        <f t="shared" si="18"/>
        <v>0</v>
      </c>
      <c r="U206" s="55">
        <f t="shared" si="19"/>
        <v>0</v>
      </c>
    </row>
    <row r="207" spans="1:21" x14ac:dyDescent="0.25">
      <c r="A207" s="65"/>
      <c r="B207" s="66"/>
      <c r="C207" s="63"/>
      <c r="D207" s="57" t="s">
        <v>68</v>
      </c>
      <c r="E207" s="62"/>
      <c r="F207" s="58"/>
      <c r="G207" s="58"/>
      <c r="H207" s="58"/>
      <c r="I207" s="72">
        <f t="shared" si="15"/>
        <v>0</v>
      </c>
      <c r="J207" s="64"/>
      <c r="K207" s="58"/>
      <c r="L207" s="58"/>
      <c r="M207" s="58"/>
      <c r="N207" s="85"/>
      <c r="O207" s="85"/>
      <c r="P207" s="72">
        <f t="shared" si="16"/>
        <v>0</v>
      </c>
      <c r="Q207" s="75">
        <f>I207-P207</f>
        <v>0</v>
      </c>
      <c r="R207" s="76">
        <f t="shared" si="17"/>
        <v>0</v>
      </c>
      <c r="T207" s="55">
        <f t="shared" si="18"/>
        <v>0</v>
      </c>
      <c r="U207" s="55">
        <f t="shared" si="19"/>
        <v>0</v>
      </c>
    </row>
    <row r="208" spans="1:21" x14ac:dyDescent="0.25">
      <c r="A208" s="65"/>
      <c r="B208" s="66"/>
      <c r="C208" s="63"/>
      <c r="D208" s="57" t="s">
        <v>68</v>
      </c>
      <c r="E208" s="62"/>
      <c r="F208" s="58"/>
      <c r="G208" s="58"/>
      <c r="H208" s="58"/>
      <c r="I208" s="72">
        <f t="shared" si="15"/>
        <v>0</v>
      </c>
      <c r="J208" s="64"/>
      <c r="K208" s="58"/>
      <c r="L208" s="58"/>
      <c r="M208" s="58"/>
      <c r="N208" s="85"/>
      <c r="O208" s="85"/>
      <c r="P208" s="72">
        <f t="shared" si="16"/>
        <v>0</v>
      </c>
      <c r="Q208" s="75">
        <f>I208-P208</f>
        <v>0</v>
      </c>
      <c r="R208" s="76">
        <f t="shared" si="17"/>
        <v>0</v>
      </c>
      <c r="T208" s="55">
        <f t="shared" si="18"/>
        <v>0</v>
      </c>
      <c r="U208" s="55">
        <f t="shared" si="19"/>
        <v>0</v>
      </c>
    </row>
    <row r="209" spans="1:21" x14ac:dyDescent="0.25">
      <c r="A209" s="65"/>
      <c r="B209" s="66"/>
      <c r="C209" s="63"/>
      <c r="D209" s="57" t="s">
        <v>68</v>
      </c>
      <c r="E209" s="62"/>
      <c r="F209" s="58"/>
      <c r="G209" s="58"/>
      <c r="H209" s="58"/>
      <c r="I209" s="72">
        <f t="shared" si="15"/>
        <v>0</v>
      </c>
      <c r="J209" s="64"/>
      <c r="K209" s="58"/>
      <c r="L209" s="58"/>
      <c r="M209" s="58"/>
      <c r="N209" s="85"/>
      <c r="O209" s="85"/>
      <c r="P209" s="72">
        <f t="shared" si="16"/>
        <v>0</v>
      </c>
      <c r="Q209" s="75">
        <f>I209-P209</f>
        <v>0</v>
      </c>
      <c r="R209" s="76">
        <f t="shared" si="17"/>
        <v>0</v>
      </c>
      <c r="T209" s="55">
        <f t="shared" si="18"/>
        <v>0</v>
      </c>
      <c r="U209" s="55">
        <f t="shared" si="19"/>
        <v>0</v>
      </c>
    </row>
    <row r="210" spans="1:21" x14ac:dyDescent="0.25">
      <c r="A210" s="65"/>
      <c r="B210" s="66"/>
      <c r="C210" s="63"/>
      <c r="D210" s="57" t="s">
        <v>68</v>
      </c>
      <c r="E210" s="62"/>
      <c r="F210" s="58"/>
      <c r="G210" s="58"/>
      <c r="H210" s="58"/>
      <c r="I210" s="72">
        <f t="shared" si="15"/>
        <v>0</v>
      </c>
      <c r="J210" s="64"/>
      <c r="K210" s="58"/>
      <c r="L210" s="58"/>
      <c r="M210" s="58"/>
      <c r="N210" s="85"/>
      <c r="O210" s="85"/>
      <c r="P210" s="72">
        <f t="shared" si="16"/>
        <v>0</v>
      </c>
      <c r="Q210" s="75">
        <f>I210-P210</f>
        <v>0</v>
      </c>
      <c r="R210" s="76">
        <f t="shared" si="17"/>
        <v>0</v>
      </c>
      <c r="T210" s="55">
        <f t="shared" si="18"/>
        <v>0</v>
      </c>
      <c r="U210" s="55">
        <f t="shared" si="19"/>
        <v>0</v>
      </c>
    </row>
    <row r="211" spans="1:21" x14ac:dyDescent="0.25">
      <c r="A211" s="65"/>
      <c r="B211" s="66"/>
      <c r="C211" s="63"/>
      <c r="D211" s="57" t="s">
        <v>68</v>
      </c>
      <c r="E211" s="62"/>
      <c r="F211" s="58"/>
      <c r="G211" s="58"/>
      <c r="H211" s="58"/>
      <c r="I211" s="72">
        <f t="shared" si="15"/>
        <v>0</v>
      </c>
      <c r="J211" s="64"/>
      <c r="K211" s="58"/>
      <c r="L211" s="58"/>
      <c r="M211" s="58"/>
      <c r="N211" s="85"/>
      <c r="O211" s="85"/>
      <c r="P211" s="72">
        <f t="shared" si="16"/>
        <v>0</v>
      </c>
      <c r="Q211" s="75">
        <f>I211-P211</f>
        <v>0</v>
      </c>
      <c r="R211" s="76">
        <f t="shared" si="17"/>
        <v>0</v>
      </c>
      <c r="T211" s="55">
        <f t="shared" si="18"/>
        <v>0</v>
      </c>
      <c r="U211" s="55">
        <f t="shared" si="19"/>
        <v>0</v>
      </c>
    </row>
    <row r="212" spans="1:21" x14ac:dyDescent="0.25">
      <c r="A212" s="65"/>
      <c r="B212" s="66"/>
      <c r="C212" s="63"/>
      <c r="D212" s="57" t="s">
        <v>68</v>
      </c>
      <c r="E212" s="62"/>
      <c r="F212" s="58"/>
      <c r="G212" s="58"/>
      <c r="H212" s="58"/>
      <c r="I212" s="72">
        <f t="shared" si="15"/>
        <v>0</v>
      </c>
      <c r="J212" s="64"/>
      <c r="K212" s="58"/>
      <c r="L212" s="58"/>
      <c r="M212" s="58"/>
      <c r="N212" s="85"/>
      <c r="O212" s="85"/>
      <c r="P212" s="72">
        <f t="shared" si="16"/>
        <v>0</v>
      </c>
      <c r="Q212" s="75">
        <f>I212-P212</f>
        <v>0</v>
      </c>
      <c r="R212" s="76">
        <f t="shared" si="17"/>
        <v>0</v>
      </c>
      <c r="T212" s="55">
        <f t="shared" si="18"/>
        <v>0</v>
      </c>
      <c r="U212" s="55">
        <f t="shared" si="19"/>
        <v>0</v>
      </c>
    </row>
    <row r="213" spans="1:21" x14ac:dyDescent="0.25">
      <c r="A213" s="65"/>
      <c r="B213" s="66"/>
      <c r="C213" s="63"/>
      <c r="D213" s="57" t="s">
        <v>68</v>
      </c>
      <c r="E213" s="62"/>
      <c r="F213" s="58"/>
      <c r="G213" s="58"/>
      <c r="H213" s="58"/>
      <c r="I213" s="72">
        <f t="shared" si="15"/>
        <v>0</v>
      </c>
      <c r="J213" s="64"/>
      <c r="K213" s="58"/>
      <c r="L213" s="58"/>
      <c r="M213" s="58"/>
      <c r="N213" s="85"/>
      <c r="O213" s="85"/>
      <c r="P213" s="72">
        <f t="shared" si="16"/>
        <v>0</v>
      </c>
      <c r="Q213" s="75">
        <f>I213-P213</f>
        <v>0</v>
      </c>
      <c r="R213" s="76">
        <f t="shared" si="17"/>
        <v>0</v>
      </c>
      <c r="T213" s="55">
        <f t="shared" si="18"/>
        <v>0</v>
      </c>
      <c r="U213" s="55">
        <f t="shared" si="19"/>
        <v>0</v>
      </c>
    </row>
    <row r="214" spans="1:21" x14ac:dyDescent="0.25">
      <c r="A214" s="65"/>
      <c r="B214" s="66"/>
      <c r="C214" s="63"/>
      <c r="D214" s="57" t="s">
        <v>68</v>
      </c>
      <c r="E214" s="62"/>
      <c r="F214" s="58"/>
      <c r="G214" s="58"/>
      <c r="H214" s="58"/>
      <c r="I214" s="72">
        <f t="shared" si="15"/>
        <v>0</v>
      </c>
      <c r="J214" s="64"/>
      <c r="K214" s="58"/>
      <c r="L214" s="58"/>
      <c r="M214" s="58"/>
      <c r="N214" s="85"/>
      <c r="O214" s="85"/>
      <c r="P214" s="72">
        <f t="shared" si="16"/>
        <v>0</v>
      </c>
      <c r="Q214" s="75">
        <f>I214-P214</f>
        <v>0</v>
      </c>
      <c r="R214" s="76">
        <f t="shared" si="17"/>
        <v>0</v>
      </c>
      <c r="T214" s="55">
        <f t="shared" si="18"/>
        <v>0</v>
      </c>
      <c r="U214" s="55">
        <f t="shared" si="19"/>
        <v>0</v>
      </c>
    </row>
    <row r="215" spans="1:21" x14ac:dyDescent="0.25">
      <c r="A215" s="65"/>
      <c r="B215" s="66"/>
      <c r="C215" s="63"/>
      <c r="D215" s="57" t="s">
        <v>68</v>
      </c>
      <c r="E215" s="62"/>
      <c r="F215" s="58"/>
      <c r="G215" s="58"/>
      <c r="H215" s="58"/>
      <c r="I215" s="72">
        <f t="shared" si="15"/>
        <v>0</v>
      </c>
      <c r="J215" s="64"/>
      <c r="K215" s="58"/>
      <c r="L215" s="58"/>
      <c r="M215" s="58"/>
      <c r="N215" s="85"/>
      <c r="O215" s="85"/>
      <c r="P215" s="72">
        <f t="shared" si="16"/>
        <v>0</v>
      </c>
      <c r="Q215" s="75">
        <f>I215-P215</f>
        <v>0</v>
      </c>
      <c r="R215" s="76">
        <f t="shared" si="17"/>
        <v>0</v>
      </c>
      <c r="T215" s="55">
        <f t="shared" si="18"/>
        <v>0</v>
      </c>
      <c r="U215" s="55">
        <f t="shared" si="19"/>
        <v>0</v>
      </c>
    </row>
    <row r="216" spans="1:21" x14ac:dyDescent="0.25">
      <c r="A216" s="65"/>
      <c r="B216" s="66"/>
      <c r="C216" s="63"/>
      <c r="D216" s="57" t="s">
        <v>68</v>
      </c>
      <c r="E216" s="62"/>
      <c r="F216" s="58"/>
      <c r="G216" s="58"/>
      <c r="H216" s="58"/>
      <c r="I216" s="72">
        <f t="shared" si="15"/>
        <v>0</v>
      </c>
      <c r="J216" s="64"/>
      <c r="K216" s="58"/>
      <c r="L216" s="58"/>
      <c r="M216" s="58"/>
      <c r="N216" s="85"/>
      <c r="O216" s="85"/>
      <c r="P216" s="72">
        <f t="shared" si="16"/>
        <v>0</v>
      </c>
      <c r="Q216" s="75">
        <f>I216-P216</f>
        <v>0</v>
      </c>
      <c r="R216" s="76">
        <f t="shared" si="17"/>
        <v>0</v>
      </c>
      <c r="T216" s="55">
        <f t="shared" si="18"/>
        <v>0</v>
      </c>
      <c r="U216" s="55">
        <f t="shared" si="19"/>
        <v>0</v>
      </c>
    </row>
    <row r="217" spans="1:21" x14ac:dyDescent="0.25">
      <c r="A217" s="65"/>
      <c r="B217" s="66"/>
      <c r="C217" s="63"/>
      <c r="D217" s="57" t="s">
        <v>68</v>
      </c>
      <c r="E217" s="62"/>
      <c r="F217" s="58"/>
      <c r="G217" s="58"/>
      <c r="H217" s="58"/>
      <c r="I217" s="72">
        <f t="shared" si="15"/>
        <v>0</v>
      </c>
      <c r="J217" s="64"/>
      <c r="K217" s="58"/>
      <c r="L217" s="58"/>
      <c r="M217" s="58"/>
      <c r="N217" s="85"/>
      <c r="O217" s="85"/>
      <c r="P217" s="72">
        <f t="shared" si="16"/>
        <v>0</v>
      </c>
      <c r="Q217" s="75">
        <f>I217-P217</f>
        <v>0</v>
      </c>
      <c r="R217" s="76">
        <f t="shared" si="17"/>
        <v>0</v>
      </c>
      <c r="T217" s="55">
        <f t="shared" si="18"/>
        <v>0</v>
      </c>
      <c r="U217" s="55">
        <f t="shared" si="19"/>
        <v>0</v>
      </c>
    </row>
    <row r="218" spans="1:21" x14ac:dyDescent="0.25">
      <c r="A218" s="65"/>
      <c r="B218" s="66"/>
      <c r="C218" s="63"/>
      <c r="D218" s="57" t="s">
        <v>68</v>
      </c>
      <c r="E218" s="62"/>
      <c r="F218" s="58"/>
      <c r="G218" s="58"/>
      <c r="H218" s="58"/>
      <c r="I218" s="72">
        <f t="shared" si="15"/>
        <v>0</v>
      </c>
      <c r="J218" s="64"/>
      <c r="K218" s="58"/>
      <c r="L218" s="58"/>
      <c r="M218" s="58"/>
      <c r="N218" s="85"/>
      <c r="O218" s="85"/>
      <c r="P218" s="72">
        <f t="shared" si="16"/>
        <v>0</v>
      </c>
      <c r="Q218" s="75">
        <f>I218-P218</f>
        <v>0</v>
      </c>
      <c r="R218" s="76">
        <f t="shared" si="17"/>
        <v>0</v>
      </c>
      <c r="T218" s="55">
        <f t="shared" si="18"/>
        <v>0</v>
      </c>
      <c r="U218" s="55">
        <f t="shared" si="19"/>
        <v>0</v>
      </c>
    </row>
    <row r="219" spans="1:21" x14ac:dyDescent="0.25">
      <c r="A219" s="65"/>
      <c r="B219" s="66"/>
      <c r="C219" s="63"/>
      <c r="D219" s="57" t="s">
        <v>68</v>
      </c>
      <c r="E219" s="62"/>
      <c r="F219" s="58"/>
      <c r="G219" s="58"/>
      <c r="H219" s="58"/>
      <c r="I219" s="72">
        <f t="shared" si="15"/>
        <v>0</v>
      </c>
      <c r="J219" s="64"/>
      <c r="K219" s="58"/>
      <c r="L219" s="58"/>
      <c r="M219" s="58"/>
      <c r="N219" s="85"/>
      <c r="O219" s="85"/>
      <c r="P219" s="72">
        <f t="shared" si="16"/>
        <v>0</v>
      </c>
      <c r="Q219" s="75">
        <f>I219-P219</f>
        <v>0</v>
      </c>
      <c r="R219" s="76">
        <f t="shared" si="17"/>
        <v>0</v>
      </c>
      <c r="T219" s="55">
        <f t="shared" si="18"/>
        <v>0</v>
      </c>
      <c r="U219" s="55">
        <f t="shared" si="19"/>
        <v>0</v>
      </c>
    </row>
    <row r="220" spans="1:21" x14ac:dyDescent="0.25">
      <c r="A220" s="65"/>
      <c r="B220" s="66"/>
      <c r="C220" s="63"/>
      <c r="D220" s="57" t="s">
        <v>68</v>
      </c>
      <c r="E220" s="62"/>
      <c r="F220" s="58"/>
      <c r="G220" s="58"/>
      <c r="H220" s="58"/>
      <c r="I220" s="72">
        <f t="shared" si="15"/>
        <v>0</v>
      </c>
      <c r="J220" s="64"/>
      <c r="K220" s="58"/>
      <c r="L220" s="58"/>
      <c r="M220" s="58"/>
      <c r="N220" s="85"/>
      <c r="O220" s="85"/>
      <c r="P220" s="72">
        <f t="shared" si="16"/>
        <v>0</v>
      </c>
      <c r="Q220" s="75">
        <f>I220-P220</f>
        <v>0</v>
      </c>
      <c r="R220" s="76">
        <f t="shared" si="17"/>
        <v>0</v>
      </c>
      <c r="T220" s="55">
        <f t="shared" si="18"/>
        <v>0</v>
      </c>
      <c r="U220" s="55">
        <f t="shared" si="19"/>
        <v>0</v>
      </c>
    </row>
    <row r="221" spans="1:21" x14ac:dyDescent="0.25">
      <c r="A221" s="65"/>
      <c r="B221" s="66"/>
      <c r="C221" s="63"/>
      <c r="D221" s="57" t="s">
        <v>68</v>
      </c>
      <c r="E221" s="62"/>
      <c r="F221" s="58"/>
      <c r="G221" s="58"/>
      <c r="H221" s="58"/>
      <c r="I221" s="72">
        <f t="shared" si="15"/>
        <v>0</v>
      </c>
      <c r="J221" s="64"/>
      <c r="K221" s="58"/>
      <c r="L221" s="58"/>
      <c r="M221" s="58"/>
      <c r="N221" s="85"/>
      <c r="O221" s="85"/>
      <c r="P221" s="72">
        <f t="shared" si="16"/>
        <v>0</v>
      </c>
      <c r="Q221" s="75">
        <f>I221-P221</f>
        <v>0</v>
      </c>
      <c r="R221" s="76">
        <f t="shared" si="17"/>
        <v>0</v>
      </c>
      <c r="T221" s="55">
        <f t="shared" si="18"/>
        <v>0</v>
      </c>
      <c r="U221" s="55">
        <f t="shared" si="19"/>
        <v>0</v>
      </c>
    </row>
    <row r="222" spans="1:21" x14ac:dyDescent="0.25">
      <c r="A222" s="65"/>
      <c r="B222" s="66"/>
      <c r="C222" s="63"/>
      <c r="D222" s="57" t="s">
        <v>68</v>
      </c>
      <c r="E222" s="62"/>
      <c r="F222" s="58"/>
      <c r="G222" s="58"/>
      <c r="H222" s="58"/>
      <c r="I222" s="72">
        <f t="shared" si="15"/>
        <v>0</v>
      </c>
      <c r="J222" s="64"/>
      <c r="K222" s="58"/>
      <c r="L222" s="58"/>
      <c r="M222" s="58"/>
      <c r="N222" s="85"/>
      <c r="O222" s="85"/>
      <c r="P222" s="72">
        <f t="shared" si="16"/>
        <v>0</v>
      </c>
      <c r="Q222" s="75">
        <f>I222-P222</f>
        <v>0</v>
      </c>
      <c r="R222" s="76">
        <f t="shared" si="17"/>
        <v>0</v>
      </c>
      <c r="T222" s="55">
        <f t="shared" si="18"/>
        <v>0</v>
      </c>
      <c r="U222" s="55">
        <f t="shared" si="19"/>
        <v>0</v>
      </c>
    </row>
    <row r="223" spans="1:21" x14ac:dyDescent="0.25">
      <c r="A223" s="65"/>
      <c r="B223" s="66"/>
      <c r="C223" s="63"/>
      <c r="D223" s="57" t="s">
        <v>68</v>
      </c>
      <c r="E223" s="62"/>
      <c r="F223" s="58"/>
      <c r="G223" s="58"/>
      <c r="H223" s="58"/>
      <c r="I223" s="72">
        <f t="shared" si="15"/>
        <v>0</v>
      </c>
      <c r="J223" s="64"/>
      <c r="K223" s="58"/>
      <c r="L223" s="58"/>
      <c r="M223" s="58"/>
      <c r="N223" s="85"/>
      <c r="O223" s="85"/>
      <c r="P223" s="72">
        <f t="shared" si="16"/>
        <v>0</v>
      </c>
      <c r="Q223" s="75">
        <f>I223-P223</f>
        <v>0</v>
      </c>
      <c r="R223" s="76">
        <f t="shared" si="17"/>
        <v>0</v>
      </c>
      <c r="T223" s="55">
        <f t="shared" si="18"/>
        <v>0</v>
      </c>
      <c r="U223" s="55">
        <f t="shared" si="19"/>
        <v>0</v>
      </c>
    </row>
    <row r="224" spans="1:21" x14ac:dyDescent="0.25">
      <c r="A224" s="65"/>
      <c r="B224" s="66"/>
      <c r="C224" s="63"/>
      <c r="D224" s="57" t="s">
        <v>68</v>
      </c>
      <c r="E224" s="62"/>
      <c r="F224" s="58"/>
      <c r="G224" s="58"/>
      <c r="H224" s="58"/>
      <c r="I224" s="72">
        <f t="shared" si="15"/>
        <v>0</v>
      </c>
      <c r="J224" s="64"/>
      <c r="K224" s="58"/>
      <c r="L224" s="58"/>
      <c r="M224" s="58"/>
      <c r="N224" s="85"/>
      <c r="O224" s="85"/>
      <c r="P224" s="72">
        <f t="shared" si="16"/>
        <v>0</v>
      </c>
      <c r="Q224" s="75">
        <f>I224-P224</f>
        <v>0</v>
      </c>
      <c r="R224" s="76">
        <f t="shared" si="17"/>
        <v>0</v>
      </c>
      <c r="T224" s="55">
        <f t="shared" si="18"/>
        <v>0</v>
      </c>
      <c r="U224" s="55">
        <f t="shared" si="19"/>
        <v>0</v>
      </c>
    </row>
    <row r="225" spans="1:22" x14ac:dyDescent="0.25">
      <c r="A225" s="65"/>
      <c r="B225" s="66"/>
      <c r="C225" s="63"/>
      <c r="D225" s="57" t="s">
        <v>68</v>
      </c>
      <c r="E225" s="62"/>
      <c r="F225" s="58"/>
      <c r="G225" s="58"/>
      <c r="H225" s="58"/>
      <c r="I225" s="72">
        <f t="shared" si="15"/>
        <v>0</v>
      </c>
      <c r="J225" s="64"/>
      <c r="K225" s="58"/>
      <c r="L225" s="58"/>
      <c r="M225" s="58"/>
      <c r="N225" s="85"/>
      <c r="O225" s="85"/>
      <c r="P225" s="72">
        <f t="shared" si="16"/>
        <v>0</v>
      </c>
      <c r="Q225" s="75">
        <f>I225-P225</f>
        <v>0</v>
      </c>
      <c r="R225" s="76">
        <f t="shared" si="17"/>
        <v>0</v>
      </c>
      <c r="T225" s="55">
        <f t="shared" si="18"/>
        <v>0</v>
      </c>
      <c r="U225" s="55">
        <f t="shared" si="19"/>
        <v>0</v>
      </c>
    </row>
    <row r="226" spans="1:22" x14ac:dyDescent="0.25">
      <c r="A226" s="65"/>
      <c r="B226" s="66"/>
      <c r="C226" s="63"/>
      <c r="D226" s="57" t="s">
        <v>68</v>
      </c>
      <c r="E226" s="62"/>
      <c r="F226" s="58"/>
      <c r="G226" s="77"/>
      <c r="H226" s="77"/>
      <c r="I226" s="72">
        <f t="shared" si="15"/>
        <v>0</v>
      </c>
      <c r="J226" s="64"/>
      <c r="K226" s="77"/>
      <c r="L226" s="77"/>
      <c r="M226" s="77"/>
      <c r="N226" s="86"/>
      <c r="O226" s="86"/>
      <c r="P226" s="78">
        <f t="shared" si="16"/>
        <v>0</v>
      </c>
      <c r="Q226" s="79">
        <f>I226-P226</f>
        <v>0</v>
      </c>
      <c r="R226" s="80">
        <f t="shared" si="17"/>
        <v>0</v>
      </c>
      <c r="T226" s="55">
        <f t="shared" si="18"/>
        <v>0</v>
      </c>
      <c r="U226" s="55">
        <f t="shared" si="19"/>
        <v>0</v>
      </c>
    </row>
    <row r="227" spans="1:22" x14ac:dyDescent="0.25">
      <c r="A227" s="123" t="s">
        <v>52</v>
      </c>
      <c r="B227" s="124"/>
      <c r="C227" s="124"/>
      <c r="D227" s="125"/>
      <c r="E227" s="126"/>
      <c r="F227" s="87">
        <f>SUM(F3:F226)</f>
        <v>723</v>
      </c>
      <c r="G227" s="127"/>
      <c r="H227" s="128"/>
      <c r="I227" s="88">
        <f>SUM(I3:I226)</f>
        <v>945750</v>
      </c>
      <c r="J227" s="129"/>
      <c r="K227" s="81">
        <f>SUM(K3:K226)</f>
        <v>723</v>
      </c>
      <c r="L227" s="127"/>
      <c r="M227" s="130"/>
      <c r="N227" s="130"/>
      <c r="O227" s="128"/>
      <c r="P227" s="88">
        <f>SUM(P3:P226)</f>
        <v>173248</v>
      </c>
      <c r="Q227" s="83">
        <f>SUM(Q3:Q226)</f>
        <v>772502</v>
      </c>
      <c r="R227" s="83">
        <f>SUM(R3:R226)</f>
        <v>84.20271799999999</v>
      </c>
      <c r="T227" s="83">
        <f>SUM(T3:T226)</f>
        <v>229425</v>
      </c>
      <c r="U227" s="83">
        <f>SUM(U3:U226)</f>
        <v>54225</v>
      </c>
    </row>
    <row r="228" spans="1:22" x14ac:dyDescent="0.25">
      <c r="M228" s="60"/>
      <c r="N228" s="60"/>
      <c r="O228" s="60"/>
      <c r="P228" s="59"/>
      <c r="Q228" s="82"/>
      <c r="R228" s="82"/>
      <c r="V228" s="56"/>
    </row>
  </sheetData>
  <mergeCells count="6">
    <mergeCell ref="C1:I1"/>
    <mergeCell ref="A1:A2"/>
    <mergeCell ref="B1:B2"/>
    <mergeCell ref="J1:P1"/>
    <mergeCell ref="Q1:Q2"/>
    <mergeCell ref="R1:R2"/>
  </mergeCells>
  <dataValidations count="2">
    <dataValidation type="list" allowBlank="1" showInputMessage="1" showErrorMessage="1" sqref="D3:D226" xr:uid="{CAA9A09B-31D0-4BDF-BAE4-D6B7CBAD3106}">
      <formula1>"izvēle…,dzīvsudraba,nātrija gāzizlādes,halogēna,cits"</formula1>
    </dataValidation>
    <dataValidation type="list" allowBlank="1" showInputMessage="1" showErrorMessage="1" sqref="B3:B226" xr:uid="{D262DC41-0798-4E25-8DAB-F84042E57C0B}">
      <formula1>"izvēle…,M1,M2,M3,M4,M5,M6,NAV"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01EAE0-D464-403C-9BED-A4B4353C2731}">
          <x14:formula1>
            <xm:f>'2. projekta apraksts'!$B$9:$B$13</xm:f>
          </x14:formula1>
          <xm:sqref>J3:J226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6"/>
  <sheetViews>
    <sheetView topLeftCell="A49" workbookViewId="0">
      <selection activeCell="D65" sqref="D65:D67"/>
    </sheetView>
  </sheetViews>
  <sheetFormatPr defaultColWidth="0" defaultRowHeight="15.75" zeroHeight="1" x14ac:dyDescent="0.25"/>
  <cols>
    <col min="1" max="1" width="7" style="39" customWidth="1"/>
    <col min="2" max="2" width="69.75" style="39" customWidth="1"/>
    <col min="3" max="3" width="17.5" style="39" customWidth="1"/>
    <col min="4" max="4" width="20.125" style="39" customWidth="1"/>
    <col min="5" max="6" width="9" style="39" customWidth="1"/>
    <col min="7" max="16384" width="9" style="39" hidden="1"/>
  </cols>
  <sheetData>
    <row r="1" spans="1:4" x14ac:dyDescent="0.25">
      <c r="A1" s="38" t="s">
        <v>132</v>
      </c>
    </row>
    <row r="2" spans="1:4" x14ac:dyDescent="0.25">
      <c r="A2" s="104" t="s">
        <v>14</v>
      </c>
      <c r="B2" s="105" t="s">
        <v>16</v>
      </c>
      <c r="C2" s="105" t="s">
        <v>15</v>
      </c>
      <c r="D2" s="105" t="s">
        <v>133</v>
      </c>
    </row>
    <row r="3" spans="1:4" x14ac:dyDescent="0.25">
      <c r="A3" s="114" t="s">
        <v>126</v>
      </c>
      <c r="B3" s="114" t="s">
        <v>134</v>
      </c>
      <c r="C3" s="115" t="s">
        <v>135</v>
      </c>
      <c r="D3" s="117">
        <f>AVERAGE('Apgaismojuma aprēķins'!E3:E226)</f>
        <v>3760</v>
      </c>
    </row>
    <row r="4" spans="1:4" x14ac:dyDescent="0.25">
      <c r="A4" s="114" t="s">
        <v>127</v>
      </c>
      <c r="B4" s="114" t="s">
        <v>136</v>
      </c>
      <c r="C4" s="115" t="s">
        <v>129</v>
      </c>
      <c r="D4" s="116">
        <f>'Apgaismojuma aprēķins'!I227/1000</f>
        <v>945.75</v>
      </c>
    </row>
    <row r="5" spans="1:4" x14ac:dyDescent="0.25">
      <c r="A5" s="114" t="s">
        <v>128</v>
      </c>
      <c r="B5" s="114" t="s">
        <v>137</v>
      </c>
      <c r="C5" s="115" t="s">
        <v>129</v>
      </c>
      <c r="D5" s="116">
        <f>'Apgaismojuma aprēķins'!P227/1000</f>
        <v>173.24799999999999</v>
      </c>
    </row>
    <row r="6" spans="1:4" x14ac:dyDescent="0.25">
      <c r="A6" s="114" t="s">
        <v>138</v>
      </c>
      <c r="B6" s="114" t="s">
        <v>139</v>
      </c>
      <c r="C6" s="115" t="s">
        <v>140</v>
      </c>
      <c r="D6" s="118">
        <f>'Apgaismojuma aprēķins'!T227/1000000</f>
        <v>0.22942499999999999</v>
      </c>
    </row>
    <row r="7" spans="1:4" x14ac:dyDescent="0.25">
      <c r="A7" s="114" t="s">
        <v>141</v>
      </c>
      <c r="B7" s="114" t="s">
        <v>142</v>
      </c>
      <c r="C7" s="115" t="s">
        <v>140</v>
      </c>
      <c r="D7" s="118">
        <f>'Apgaismojuma aprēķins'!U227/1000000</f>
        <v>5.4225000000000002E-2</v>
      </c>
    </row>
    <row r="8" spans="1:4" x14ac:dyDescent="0.25">
      <c r="A8" s="114" t="s">
        <v>143</v>
      </c>
      <c r="B8" s="114" t="s">
        <v>144</v>
      </c>
      <c r="C8" s="115"/>
      <c r="D8" s="114"/>
    </row>
    <row r="9" spans="1:4" x14ac:dyDescent="0.25">
      <c r="A9" s="114" t="s">
        <v>146</v>
      </c>
      <c r="B9" s="121" t="s">
        <v>65</v>
      </c>
      <c r="C9" s="115" t="s">
        <v>145</v>
      </c>
      <c r="D9" s="114">
        <f>SUMIF('Apgaismojuma aprēķins'!$J$3:$J$227,'2. projekta apraksts'!B9,'Apgaismojuma aprēķins'!$K$3:$K$227)</f>
        <v>723</v>
      </c>
    </row>
    <row r="10" spans="1:4" x14ac:dyDescent="0.25">
      <c r="A10" s="114" t="s">
        <v>32</v>
      </c>
      <c r="B10" s="121" t="s">
        <v>175</v>
      </c>
      <c r="C10" s="115" t="s">
        <v>145</v>
      </c>
      <c r="D10" s="114">
        <f>SUMIF('Apgaismojuma aprēķins'!$J$3:$J$227,'2. projekta apraksts'!B10,'Apgaismojuma aprēķins'!$K$3:$K$227)</f>
        <v>0</v>
      </c>
    </row>
    <row r="11" spans="1:4" x14ac:dyDescent="0.25">
      <c r="A11" s="114" t="s">
        <v>48</v>
      </c>
      <c r="B11" s="121" t="s">
        <v>175</v>
      </c>
      <c r="C11" s="115" t="s">
        <v>145</v>
      </c>
      <c r="D11" s="114">
        <f>SUMIF('Apgaismojuma aprēķins'!$J$3:$J$227,'2. projekta apraksts'!B11,'Apgaismojuma aprēķins'!$K$3:$K$227)</f>
        <v>0</v>
      </c>
    </row>
    <row r="12" spans="1:4" x14ac:dyDescent="0.25">
      <c r="A12" s="114" t="s">
        <v>49</v>
      </c>
      <c r="B12" s="121" t="s">
        <v>175</v>
      </c>
      <c r="C12" s="115" t="s">
        <v>145</v>
      </c>
      <c r="D12" s="114">
        <f>SUMIF('Apgaismojuma aprēķins'!$J$3:$J$227,'2. projekta apraksts'!B12,'Apgaismojuma aprēķins'!$K$3:$K$227)</f>
        <v>0</v>
      </c>
    </row>
    <row r="13" spans="1:4" x14ac:dyDescent="0.25">
      <c r="A13" s="114" t="s">
        <v>50</v>
      </c>
      <c r="B13" s="121" t="s">
        <v>173</v>
      </c>
      <c r="C13" s="115" t="s">
        <v>145</v>
      </c>
      <c r="D13" s="114">
        <f>SUMIF('Apgaismojuma aprēķins'!$J$3:$J$227,'2. projekta apraksts'!B13,'Apgaismojuma aprēķins'!$K$3:$K$227)</f>
        <v>0</v>
      </c>
    </row>
    <row r="14" spans="1:4" x14ac:dyDescent="0.25">
      <c r="A14" s="114" t="s">
        <v>147</v>
      </c>
      <c r="B14" s="114" t="s">
        <v>148</v>
      </c>
      <c r="C14" s="115"/>
      <c r="D14" s="114"/>
    </row>
    <row r="15" spans="1:4" x14ac:dyDescent="0.25">
      <c r="A15" s="114" t="s">
        <v>149</v>
      </c>
      <c r="B15" s="119" t="str">
        <f>B9</f>
        <v>LED ielas gaismeklis</v>
      </c>
      <c r="C15" s="115" t="s">
        <v>135</v>
      </c>
      <c r="D15" s="121"/>
    </row>
    <row r="16" spans="1:4" x14ac:dyDescent="0.25">
      <c r="A16" s="114" t="s">
        <v>174</v>
      </c>
      <c r="B16" s="119" t="str">
        <f t="shared" ref="B16:B19" si="0">B10</f>
        <v xml:space="preserve"> </v>
      </c>
      <c r="C16" s="115" t="s">
        <v>135</v>
      </c>
      <c r="D16" s="121"/>
    </row>
    <row r="17" spans="1:4" x14ac:dyDescent="0.25">
      <c r="A17" s="114" t="s">
        <v>45</v>
      </c>
      <c r="B17" s="119" t="str">
        <f t="shared" si="0"/>
        <v xml:space="preserve"> </v>
      </c>
      <c r="C17" s="115" t="s">
        <v>135</v>
      </c>
      <c r="D17" s="121"/>
    </row>
    <row r="18" spans="1:4" x14ac:dyDescent="0.25">
      <c r="A18" s="114" t="s">
        <v>46</v>
      </c>
      <c r="B18" s="119" t="str">
        <f t="shared" si="0"/>
        <v xml:space="preserve"> </v>
      </c>
      <c r="C18" s="115" t="s">
        <v>135</v>
      </c>
      <c r="D18" s="121"/>
    </row>
    <row r="19" spans="1:4" x14ac:dyDescent="0.25">
      <c r="A19" s="114" t="s">
        <v>47</v>
      </c>
      <c r="B19" s="119" t="str">
        <f t="shared" si="0"/>
        <v>Cits</v>
      </c>
      <c r="C19" s="115" t="s">
        <v>135</v>
      </c>
      <c r="D19" s="121"/>
    </row>
    <row r="20" spans="1:4" x14ac:dyDescent="0.25">
      <c r="A20" s="114" t="s">
        <v>150</v>
      </c>
      <c r="B20" s="114" t="s">
        <v>151</v>
      </c>
      <c r="C20" s="115"/>
      <c r="D20" s="114"/>
    </row>
    <row r="21" spans="1:4" x14ac:dyDescent="0.25">
      <c r="A21" s="114" t="s">
        <v>59</v>
      </c>
      <c r="B21" s="114" t="str">
        <f>B9</f>
        <v>LED ielas gaismeklis</v>
      </c>
      <c r="C21" s="115" t="s">
        <v>145</v>
      </c>
      <c r="D21" s="121"/>
    </row>
    <row r="22" spans="1:4" x14ac:dyDescent="0.25">
      <c r="A22" s="114" t="s">
        <v>33</v>
      </c>
      <c r="B22" s="114" t="str">
        <f t="shared" ref="B22:B25" si="1">B10</f>
        <v xml:space="preserve"> </v>
      </c>
      <c r="C22" s="115" t="s">
        <v>145</v>
      </c>
      <c r="D22" s="121"/>
    </row>
    <row r="23" spans="1:4" x14ac:dyDescent="0.25">
      <c r="A23" s="114" t="s">
        <v>42</v>
      </c>
      <c r="B23" s="114" t="str">
        <f t="shared" si="1"/>
        <v xml:space="preserve"> </v>
      </c>
      <c r="C23" s="115" t="s">
        <v>145</v>
      </c>
      <c r="D23" s="121"/>
    </row>
    <row r="24" spans="1:4" x14ac:dyDescent="0.25">
      <c r="A24" s="114" t="s">
        <v>43</v>
      </c>
      <c r="B24" s="114" t="str">
        <f t="shared" si="1"/>
        <v xml:space="preserve"> </v>
      </c>
      <c r="C24" s="115" t="s">
        <v>145</v>
      </c>
      <c r="D24" s="121"/>
    </row>
    <row r="25" spans="1:4" x14ac:dyDescent="0.25">
      <c r="A25" s="114" t="s">
        <v>44</v>
      </c>
      <c r="B25" s="114" t="str">
        <f t="shared" si="1"/>
        <v>Cits</v>
      </c>
      <c r="C25" s="115" t="s">
        <v>145</v>
      </c>
      <c r="D25" s="121"/>
    </row>
    <row r="26" spans="1:4" x14ac:dyDescent="0.25">
      <c r="A26" s="114" t="s">
        <v>152</v>
      </c>
      <c r="B26" s="114" t="s">
        <v>153</v>
      </c>
      <c r="C26" s="115"/>
      <c r="D26" s="114"/>
    </row>
    <row r="27" spans="1:4" x14ac:dyDescent="0.25">
      <c r="A27" s="114" t="s">
        <v>154</v>
      </c>
      <c r="B27" s="114" t="str">
        <f>B9</f>
        <v>LED ielas gaismeklis</v>
      </c>
      <c r="C27" s="115" t="s">
        <v>145</v>
      </c>
      <c r="D27" s="121"/>
    </row>
    <row r="28" spans="1:4" x14ac:dyDescent="0.25">
      <c r="A28" s="114" t="s">
        <v>176</v>
      </c>
      <c r="B28" s="114" t="str">
        <f t="shared" ref="B28:B31" si="2">B10</f>
        <v xml:space="preserve"> </v>
      </c>
      <c r="C28" s="115" t="s">
        <v>145</v>
      </c>
      <c r="D28" s="121"/>
    </row>
    <row r="29" spans="1:4" x14ac:dyDescent="0.25">
      <c r="A29" s="114" t="s">
        <v>177</v>
      </c>
      <c r="B29" s="114" t="str">
        <f t="shared" si="2"/>
        <v xml:space="preserve"> </v>
      </c>
      <c r="C29" s="115" t="s">
        <v>145</v>
      </c>
      <c r="D29" s="121"/>
    </row>
    <row r="30" spans="1:4" x14ac:dyDescent="0.25">
      <c r="A30" s="114" t="s">
        <v>178</v>
      </c>
      <c r="B30" s="114" t="str">
        <f t="shared" si="2"/>
        <v xml:space="preserve"> </v>
      </c>
      <c r="C30" s="115" t="s">
        <v>145</v>
      </c>
      <c r="D30" s="121"/>
    </row>
    <row r="31" spans="1:4" x14ac:dyDescent="0.25">
      <c r="A31" s="114" t="s">
        <v>179</v>
      </c>
      <c r="B31" s="114" t="str">
        <f t="shared" si="2"/>
        <v>Cits</v>
      </c>
      <c r="C31" s="115" t="s">
        <v>145</v>
      </c>
      <c r="D31" s="121"/>
    </row>
    <row r="32" spans="1:4" x14ac:dyDescent="0.25">
      <c r="A32" s="114" t="s">
        <v>155</v>
      </c>
      <c r="B32" s="114" t="s">
        <v>156</v>
      </c>
      <c r="C32" s="115"/>
      <c r="D32" s="114"/>
    </row>
    <row r="33" spans="1:4" x14ac:dyDescent="0.25">
      <c r="A33" s="114" t="s">
        <v>158</v>
      </c>
      <c r="B33" s="114" t="str">
        <f>B9</f>
        <v>LED ielas gaismeklis</v>
      </c>
      <c r="C33" s="115" t="s">
        <v>157</v>
      </c>
      <c r="D33" s="121"/>
    </row>
    <row r="34" spans="1:4" x14ac:dyDescent="0.25">
      <c r="A34" s="114" t="s">
        <v>180</v>
      </c>
      <c r="B34" s="114" t="str">
        <f t="shared" ref="B34:B37" si="3">B10</f>
        <v xml:space="preserve"> </v>
      </c>
      <c r="C34" s="115" t="s">
        <v>157</v>
      </c>
      <c r="D34" s="121"/>
    </row>
    <row r="35" spans="1:4" x14ac:dyDescent="0.25">
      <c r="A35" s="114" t="s">
        <v>181</v>
      </c>
      <c r="B35" s="114" t="str">
        <f t="shared" si="3"/>
        <v xml:space="preserve"> </v>
      </c>
      <c r="C35" s="115" t="s">
        <v>157</v>
      </c>
      <c r="D35" s="121"/>
    </row>
    <row r="36" spans="1:4" x14ac:dyDescent="0.25">
      <c r="A36" s="114" t="s">
        <v>182</v>
      </c>
      <c r="B36" s="114" t="str">
        <f t="shared" si="3"/>
        <v xml:space="preserve"> </v>
      </c>
      <c r="C36" s="115" t="s">
        <v>157</v>
      </c>
      <c r="D36" s="121"/>
    </row>
    <row r="37" spans="1:4" x14ac:dyDescent="0.25">
      <c r="A37" s="114" t="s">
        <v>183</v>
      </c>
      <c r="B37" s="114" t="str">
        <f t="shared" si="3"/>
        <v>Cits</v>
      </c>
      <c r="C37" s="115" t="s">
        <v>157</v>
      </c>
      <c r="D37" s="121"/>
    </row>
    <row r="38" spans="1:4" x14ac:dyDescent="0.25">
      <c r="A38" s="114" t="s">
        <v>159</v>
      </c>
      <c r="B38" s="114" t="s">
        <v>172</v>
      </c>
      <c r="C38" s="115"/>
      <c r="D38" s="114"/>
    </row>
    <row r="39" spans="1:4" x14ac:dyDescent="0.25">
      <c r="A39" s="114" t="s">
        <v>161</v>
      </c>
      <c r="B39" s="114" t="str">
        <f>B9</f>
        <v>LED ielas gaismeklis</v>
      </c>
      <c r="C39" s="115" t="s">
        <v>160</v>
      </c>
      <c r="D39" s="121"/>
    </row>
    <row r="40" spans="1:4" x14ac:dyDescent="0.25">
      <c r="A40" s="114" t="s">
        <v>184</v>
      </c>
      <c r="B40" s="114" t="str">
        <f t="shared" ref="B40:B43" si="4">B10</f>
        <v xml:space="preserve"> </v>
      </c>
      <c r="C40" s="115" t="s">
        <v>160</v>
      </c>
      <c r="D40" s="121"/>
    </row>
    <row r="41" spans="1:4" x14ac:dyDescent="0.25">
      <c r="A41" s="114" t="s">
        <v>185</v>
      </c>
      <c r="B41" s="114" t="str">
        <f t="shared" si="4"/>
        <v xml:space="preserve"> </v>
      </c>
      <c r="C41" s="115" t="s">
        <v>160</v>
      </c>
      <c r="D41" s="121"/>
    </row>
    <row r="42" spans="1:4" x14ac:dyDescent="0.25">
      <c r="A42" s="120" t="s">
        <v>186</v>
      </c>
      <c r="B42" s="114" t="str">
        <f t="shared" si="4"/>
        <v xml:space="preserve"> </v>
      </c>
      <c r="C42" s="115" t="s">
        <v>160</v>
      </c>
      <c r="D42" s="121"/>
    </row>
    <row r="43" spans="1:4" x14ac:dyDescent="0.25">
      <c r="A43" s="114" t="s">
        <v>187</v>
      </c>
      <c r="B43" s="114" t="str">
        <f t="shared" si="4"/>
        <v>Cits</v>
      </c>
      <c r="C43" s="115" t="s">
        <v>160</v>
      </c>
      <c r="D43" s="121"/>
    </row>
    <row r="44" spans="1:4" x14ac:dyDescent="0.25">
      <c r="A44" s="114" t="s">
        <v>162</v>
      </c>
      <c r="B44" s="114" t="s">
        <v>163</v>
      </c>
      <c r="C44" s="115"/>
      <c r="D44" s="114"/>
    </row>
    <row r="45" spans="1:4" x14ac:dyDescent="0.25">
      <c r="A45" s="114" t="s">
        <v>165</v>
      </c>
      <c r="B45" s="114" t="str">
        <f>B9</f>
        <v>LED ielas gaismeklis</v>
      </c>
      <c r="C45" s="115" t="s">
        <v>164</v>
      </c>
      <c r="D45" s="121"/>
    </row>
    <row r="46" spans="1:4" x14ac:dyDescent="0.25">
      <c r="A46" s="114" t="s">
        <v>188</v>
      </c>
      <c r="B46" s="114" t="str">
        <f t="shared" ref="B46:B49" si="5">B10</f>
        <v xml:space="preserve"> </v>
      </c>
      <c r="C46" s="115" t="s">
        <v>164</v>
      </c>
      <c r="D46" s="121"/>
    </row>
    <row r="47" spans="1:4" x14ac:dyDescent="0.25">
      <c r="A47" s="114" t="s">
        <v>189</v>
      </c>
      <c r="B47" s="114" t="str">
        <f t="shared" si="5"/>
        <v xml:space="preserve"> </v>
      </c>
      <c r="C47" s="115" t="s">
        <v>164</v>
      </c>
      <c r="D47" s="121"/>
    </row>
    <row r="48" spans="1:4" x14ac:dyDescent="0.25">
      <c r="A48" s="114" t="s">
        <v>190</v>
      </c>
      <c r="B48" s="114" t="str">
        <f t="shared" si="5"/>
        <v xml:space="preserve"> </v>
      </c>
      <c r="C48" s="115" t="s">
        <v>164</v>
      </c>
      <c r="D48" s="121"/>
    </row>
    <row r="49" spans="1:4" x14ac:dyDescent="0.25">
      <c r="A49" s="114" t="s">
        <v>191</v>
      </c>
      <c r="B49" s="114" t="str">
        <f t="shared" si="5"/>
        <v>Cits</v>
      </c>
      <c r="C49" s="115" t="s">
        <v>164</v>
      </c>
      <c r="D49" s="121"/>
    </row>
    <row r="50" spans="1:4" x14ac:dyDescent="0.25">
      <c r="A50" s="114" t="s">
        <v>166</v>
      </c>
      <c r="B50" s="114" t="s">
        <v>167</v>
      </c>
      <c r="C50" s="115"/>
      <c r="D50" s="114"/>
    </row>
    <row r="51" spans="1:4" x14ac:dyDescent="0.25">
      <c r="A51" s="114" t="s">
        <v>168</v>
      </c>
      <c r="B51" s="121" t="s">
        <v>196</v>
      </c>
      <c r="C51" s="115" t="s">
        <v>140</v>
      </c>
      <c r="D51" s="122">
        <v>0.15</v>
      </c>
    </row>
    <row r="52" spans="1:4" x14ac:dyDescent="0.25">
      <c r="A52" s="114" t="s">
        <v>192</v>
      </c>
      <c r="B52" s="121" t="s">
        <v>197</v>
      </c>
      <c r="C52" s="115" t="s">
        <v>140</v>
      </c>
      <c r="D52" s="122"/>
    </row>
    <row r="53" spans="1:4" x14ac:dyDescent="0.25">
      <c r="A53" s="114" t="s">
        <v>193</v>
      </c>
      <c r="B53" s="121" t="s">
        <v>175</v>
      </c>
      <c r="C53" s="115" t="s">
        <v>140</v>
      </c>
      <c r="D53" s="122"/>
    </row>
    <row r="54" spans="1:4" x14ac:dyDescent="0.25">
      <c r="A54" s="114" t="s">
        <v>194</v>
      </c>
      <c r="B54" s="121" t="s">
        <v>175</v>
      </c>
      <c r="C54" s="115" t="s">
        <v>140</v>
      </c>
      <c r="D54" s="122"/>
    </row>
    <row r="55" spans="1:4" x14ac:dyDescent="0.25">
      <c r="A55" s="114" t="s">
        <v>195</v>
      </c>
      <c r="B55" s="121" t="s">
        <v>175</v>
      </c>
      <c r="C55" s="115" t="s">
        <v>140</v>
      </c>
      <c r="D55" s="122"/>
    </row>
    <row r="56" spans="1:4" x14ac:dyDescent="0.25">
      <c r="A56" s="114" t="s">
        <v>169</v>
      </c>
      <c r="B56" s="114" t="s">
        <v>170</v>
      </c>
      <c r="C56" s="115"/>
      <c r="D56" s="114"/>
    </row>
    <row r="57" spans="1:4" x14ac:dyDescent="0.25">
      <c r="A57" s="114" t="s">
        <v>171</v>
      </c>
      <c r="B57" s="114" t="str">
        <f>B51</f>
        <v>saules elektrostacija</v>
      </c>
      <c r="C57" s="115" t="s">
        <v>129</v>
      </c>
      <c r="D57" s="122">
        <v>150</v>
      </c>
    </row>
    <row r="58" spans="1:4" x14ac:dyDescent="0.25">
      <c r="A58" s="114" t="s">
        <v>198</v>
      </c>
      <c r="B58" s="114" t="str">
        <f t="shared" ref="B58:B61" si="6">B52</f>
        <v>vēja elektrotacija</v>
      </c>
      <c r="C58" s="115" t="s">
        <v>129</v>
      </c>
      <c r="D58" s="122"/>
    </row>
    <row r="59" spans="1:4" x14ac:dyDescent="0.25">
      <c r="A59" s="114" t="s">
        <v>199</v>
      </c>
      <c r="B59" s="114" t="str">
        <f t="shared" si="6"/>
        <v xml:space="preserve"> </v>
      </c>
      <c r="C59" s="115" t="s">
        <v>129</v>
      </c>
      <c r="D59" s="122"/>
    </row>
    <row r="60" spans="1:4" x14ac:dyDescent="0.25">
      <c r="A60" s="114" t="s">
        <v>200</v>
      </c>
      <c r="B60" s="114" t="str">
        <f t="shared" si="6"/>
        <v xml:space="preserve"> </v>
      </c>
      <c r="C60" s="115" t="s">
        <v>129</v>
      </c>
      <c r="D60" s="122"/>
    </row>
    <row r="61" spans="1:4" x14ac:dyDescent="0.25">
      <c r="A61" s="114" t="s">
        <v>201</v>
      </c>
      <c r="B61" s="114" t="str">
        <f t="shared" si="6"/>
        <v xml:space="preserve"> </v>
      </c>
      <c r="C61" s="115" t="s">
        <v>129</v>
      </c>
      <c r="D61" s="122"/>
    </row>
    <row r="62" spans="1:4" x14ac:dyDescent="0.25"/>
    <row r="63" spans="1:4" x14ac:dyDescent="0.25">
      <c r="A63" s="38" t="s">
        <v>122</v>
      </c>
    </row>
    <row r="64" spans="1:4" x14ac:dyDescent="0.25">
      <c r="A64" s="104" t="s">
        <v>14</v>
      </c>
      <c r="B64" s="105" t="s">
        <v>16</v>
      </c>
      <c r="C64" s="105" t="s">
        <v>15</v>
      </c>
      <c r="D64" s="105" t="s">
        <v>131</v>
      </c>
    </row>
    <row r="65" spans="1:4" x14ac:dyDescent="0.25">
      <c r="A65" s="102" t="s">
        <v>126</v>
      </c>
      <c r="B65" s="103" t="s">
        <v>123</v>
      </c>
      <c r="C65" s="40" t="s">
        <v>129</v>
      </c>
      <c r="D65" s="42">
        <f>'Apgaismojuma aprēķins'!Q227/1000</f>
        <v>772.50199999999995</v>
      </c>
    </row>
    <row r="66" spans="1:4" ht="18.75" customHeight="1" x14ac:dyDescent="0.25">
      <c r="A66" s="102" t="s">
        <v>127</v>
      </c>
      <c r="B66" s="103" t="s">
        <v>124</v>
      </c>
      <c r="C66" s="40" t="s">
        <v>130</v>
      </c>
      <c r="D66" s="42">
        <f>'Apgaismojuma aprēķins'!R227+SUM(D57:D61)*0.109</f>
        <v>100.552718</v>
      </c>
    </row>
    <row r="67" spans="1:4" ht="34.5" x14ac:dyDescent="0.25">
      <c r="A67" s="102" t="s">
        <v>128</v>
      </c>
      <c r="B67" s="103" t="s">
        <v>125</v>
      </c>
      <c r="C67" s="40" t="s">
        <v>61</v>
      </c>
      <c r="D67" s="41">
        <f>ROUNDDOWN(D66*1000/'5.2. tabula'!E7,4)</f>
        <v>0.33100000000000002</v>
      </c>
    </row>
    <row r="68" spans="1:4" x14ac:dyDescent="0.25"/>
    <row r="69" spans="1:4" x14ac:dyDescent="0.25"/>
    <row r="70" spans="1:4" x14ac:dyDescent="0.25"/>
    <row r="71" spans="1:4" x14ac:dyDescent="0.25"/>
    <row r="72" spans="1:4" x14ac:dyDescent="0.25"/>
    <row r="73" spans="1:4" x14ac:dyDescent="0.25"/>
    <row r="74" spans="1:4" x14ac:dyDescent="0.25"/>
    <row r="75" spans="1:4" x14ac:dyDescent="0.25"/>
    <row r="76" spans="1:4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U90"/>
  <sheetViews>
    <sheetView view="pageBreakPreview" zoomScale="130" zoomScaleNormal="100" zoomScaleSheetLayoutView="130" workbookViewId="0">
      <pane xSplit="1" ySplit="4" topLeftCell="B32" activePane="bottomRight" state="frozenSplit"/>
      <selection activeCell="D8" sqref="D8"/>
      <selection pane="topRight" activeCell="D8" sqref="D8"/>
      <selection pane="bottomLeft" activeCell="D8" sqref="D8"/>
      <selection pane="bottomRight" activeCell="E36" sqref="E36"/>
    </sheetView>
  </sheetViews>
  <sheetFormatPr defaultColWidth="9" defaultRowHeight="12.75" x14ac:dyDescent="0.2"/>
  <cols>
    <col min="1" max="1" width="53.625" style="1" customWidth="1"/>
    <col min="2" max="2" width="8.25" style="1" customWidth="1"/>
    <col min="3" max="3" width="6.25" style="1" customWidth="1"/>
    <col min="4" max="7" width="9.5" style="1" customWidth="1"/>
    <col min="8" max="8" width="11.125" style="1" customWidth="1"/>
    <col min="9" max="9" width="22.625" style="1" customWidth="1"/>
    <col min="10" max="12" width="9" style="13" customWidth="1"/>
    <col min="13" max="13" width="11.125" style="13" customWidth="1"/>
    <col min="14" max="14" width="12.25" style="1" customWidth="1"/>
    <col min="15" max="15" width="9" style="1" customWidth="1"/>
    <col min="16" max="20" width="11.125" style="1" customWidth="1"/>
    <col min="21" max="21" width="9" style="1" customWidth="1"/>
    <col min="22" max="16384" width="9" style="1"/>
  </cols>
  <sheetData>
    <row r="1" spans="1:21" x14ac:dyDescent="0.2">
      <c r="A1" s="23" t="s">
        <v>80</v>
      </c>
    </row>
    <row r="2" spans="1:21" ht="12.75" customHeight="1" x14ac:dyDescent="0.2">
      <c r="A2" s="107" t="s">
        <v>0</v>
      </c>
      <c r="B2" s="107" t="s">
        <v>1</v>
      </c>
      <c r="C2" s="107" t="s">
        <v>2</v>
      </c>
      <c r="D2" s="107" t="s">
        <v>81</v>
      </c>
      <c r="E2" s="107" t="s">
        <v>103</v>
      </c>
      <c r="F2" s="108" t="s">
        <v>7</v>
      </c>
      <c r="G2" s="109"/>
      <c r="H2" s="110" t="s">
        <v>99</v>
      </c>
      <c r="J2" s="53" t="s">
        <v>100</v>
      </c>
      <c r="K2" s="53" t="s">
        <v>101</v>
      </c>
      <c r="L2" s="54" t="s">
        <v>102</v>
      </c>
      <c r="M2" s="54" t="s">
        <v>11</v>
      </c>
      <c r="N2" s="54" t="s">
        <v>60</v>
      </c>
      <c r="P2" s="14" t="s">
        <v>13</v>
      </c>
      <c r="Q2" s="14" t="s">
        <v>13</v>
      </c>
      <c r="R2" s="14" t="s">
        <v>13</v>
      </c>
      <c r="S2" s="14" t="s">
        <v>13</v>
      </c>
      <c r="T2" s="14" t="s">
        <v>13</v>
      </c>
      <c r="U2" s="14" t="s">
        <v>13</v>
      </c>
    </row>
    <row r="3" spans="1:21" ht="66" customHeight="1" x14ac:dyDescent="0.2">
      <c r="A3" s="107"/>
      <c r="B3" s="107"/>
      <c r="C3" s="107"/>
      <c r="D3" s="107"/>
      <c r="E3" s="107"/>
      <c r="F3" s="111" t="s">
        <v>97</v>
      </c>
      <c r="G3" s="112" t="s">
        <v>98</v>
      </c>
      <c r="H3" s="113"/>
      <c r="J3" s="53"/>
      <c r="K3" s="53"/>
      <c r="L3" s="54"/>
      <c r="M3" s="54"/>
      <c r="N3" s="54"/>
      <c r="P3" s="17"/>
      <c r="Q3" s="18"/>
      <c r="R3" s="18"/>
      <c r="S3" s="17"/>
      <c r="T3" s="18"/>
      <c r="U3" s="24"/>
    </row>
    <row r="4" spans="1:21" x14ac:dyDescent="0.2">
      <c r="A4" s="111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>
        <v>8</v>
      </c>
    </row>
    <row r="5" spans="1:21" x14ac:dyDescent="0.2">
      <c r="A5" s="2" t="s">
        <v>82</v>
      </c>
      <c r="B5" s="3"/>
      <c r="C5" s="3"/>
      <c r="D5" s="8"/>
      <c r="E5" s="8">
        <f>SUM(E6:E15)</f>
        <v>380787</v>
      </c>
      <c r="F5" s="8">
        <f>SUM(F6:F15)</f>
        <v>314700</v>
      </c>
      <c r="G5" s="9">
        <f>F5/$F$43</f>
        <v>0.72528232311592533</v>
      </c>
      <c r="H5" s="8">
        <f>SUM(H6:H15)</f>
        <v>66087</v>
      </c>
    </row>
    <row r="6" spans="1:21" x14ac:dyDescent="0.2">
      <c r="A6" s="4" t="s">
        <v>211</v>
      </c>
      <c r="B6" s="6" t="s">
        <v>41</v>
      </c>
      <c r="C6" s="6">
        <v>158</v>
      </c>
      <c r="D6" s="11">
        <v>450</v>
      </c>
      <c r="E6" s="7">
        <f>ROUND(C6*D6*(1+M6),2)</f>
        <v>86031</v>
      </c>
      <c r="F6" s="7">
        <f>ROUND(C6*D6*(1+IF(PĀRBAUDE!$B$2="JĀ",0,M6)),2)-N6</f>
        <v>71100</v>
      </c>
      <c r="G6" s="10">
        <f>F6/$F$43</f>
        <v>0.16386264116155796</v>
      </c>
      <c r="H6" s="7">
        <f>E6-F6</f>
        <v>14931</v>
      </c>
      <c r="I6" s="22" t="str">
        <f t="shared" ref="I6:I15" si="0">IF(SUM(J6:L6)&lt;&gt;1,"KĻŪDA GADU SADALĪJUMĀ","")</f>
        <v/>
      </c>
      <c r="J6" s="15">
        <v>0.2</v>
      </c>
      <c r="K6" s="15">
        <v>0.4</v>
      </c>
      <c r="L6" s="15">
        <f t="shared" ref="L6:L15" si="1">1-K6-J6</f>
        <v>0.39999999999999997</v>
      </c>
      <c r="M6" s="15">
        <v>0.21</v>
      </c>
      <c r="N6" s="11"/>
      <c r="O6" s="1" t="str">
        <f>IF(SUM(J6:L6)&lt;&gt;1,1,"")</f>
        <v/>
      </c>
      <c r="P6" s="7">
        <f>$F6*J6</f>
        <v>14220</v>
      </c>
      <c r="Q6" s="7">
        <f>$F6*K6</f>
        <v>28440</v>
      </c>
      <c r="R6" s="7">
        <f>$F6*L6</f>
        <v>28439.999999999996</v>
      </c>
      <c r="S6" s="7">
        <f>$H6*J6</f>
        <v>2986.2000000000003</v>
      </c>
      <c r="T6" s="7">
        <f>$H6*K6</f>
        <v>5972.4000000000005</v>
      </c>
      <c r="U6" s="7">
        <f>$H6*L6</f>
        <v>5972.4</v>
      </c>
    </row>
    <row r="7" spans="1:21" x14ac:dyDescent="0.2">
      <c r="A7" s="4" t="s">
        <v>212</v>
      </c>
      <c r="B7" s="6" t="s">
        <v>41</v>
      </c>
      <c r="C7" s="6">
        <v>260</v>
      </c>
      <c r="D7" s="11">
        <v>450</v>
      </c>
      <c r="E7" s="7">
        <f>ROUND(C7*D7*(1+M7),2)</f>
        <v>141570</v>
      </c>
      <c r="F7" s="7">
        <f>ROUND(C7*D7*(1+IF(PĀRBAUDE!$B$2="JĀ",0,M7)),2)-N7</f>
        <v>117000</v>
      </c>
      <c r="G7" s="10">
        <f t="shared" ref="G7:G40" si="2">F7/$F$43</f>
        <v>0.26964738418990553</v>
      </c>
      <c r="H7" s="7">
        <f t="shared" ref="H7:H15" si="3">E7-F7</f>
        <v>24570</v>
      </c>
      <c r="I7" s="22" t="str">
        <f t="shared" si="0"/>
        <v/>
      </c>
      <c r="J7" s="15">
        <v>0.2</v>
      </c>
      <c r="K7" s="15">
        <v>0.4</v>
      </c>
      <c r="L7" s="15">
        <f t="shared" si="1"/>
        <v>0.39999999999999997</v>
      </c>
      <c r="M7" s="15">
        <v>0.21</v>
      </c>
      <c r="N7" s="11"/>
      <c r="O7" s="1" t="str">
        <f>IF(SUM(J7:L7)&lt;&gt;1,1,"")</f>
        <v/>
      </c>
      <c r="P7" s="7">
        <f t="shared" ref="P7:P15" si="4">$F7*J7</f>
        <v>23400</v>
      </c>
      <c r="Q7" s="7">
        <f t="shared" ref="Q7:Q15" si="5">$F7*K7</f>
        <v>46800</v>
      </c>
      <c r="R7" s="7">
        <f t="shared" ref="R7:R15" si="6">$F7*L7</f>
        <v>46799.999999999993</v>
      </c>
      <c r="S7" s="7">
        <f t="shared" ref="S7:S15" si="7">$H7*J7</f>
        <v>4914</v>
      </c>
      <c r="T7" s="7">
        <f t="shared" ref="T7:T15" si="8">$H7*K7</f>
        <v>9828</v>
      </c>
      <c r="U7" s="7">
        <f t="shared" ref="U7:U15" si="9">$H7*L7</f>
        <v>9828</v>
      </c>
    </row>
    <row r="8" spans="1:21" x14ac:dyDescent="0.2">
      <c r="A8" s="4" t="s">
        <v>213</v>
      </c>
      <c r="B8" s="6" t="s">
        <v>41</v>
      </c>
      <c r="C8" s="6">
        <v>175</v>
      </c>
      <c r="D8" s="11">
        <v>450</v>
      </c>
      <c r="E8" s="7">
        <f>ROUND(C8*D8*(1+M8),2)</f>
        <v>95287.5</v>
      </c>
      <c r="F8" s="7">
        <f>ROUND(C8*D8*(1+IF(PĀRBAUDE!$B$2="JĀ",0,M8)),2)-N8</f>
        <v>78750</v>
      </c>
      <c r="G8" s="10">
        <f t="shared" si="2"/>
        <v>0.18149343166628254</v>
      </c>
      <c r="H8" s="7">
        <f t="shared" si="3"/>
        <v>16537.5</v>
      </c>
      <c r="I8" s="22" t="str">
        <f t="shared" si="0"/>
        <v/>
      </c>
      <c r="J8" s="15">
        <v>0.2</v>
      </c>
      <c r="K8" s="15">
        <v>0.4</v>
      </c>
      <c r="L8" s="15">
        <f t="shared" si="1"/>
        <v>0.39999999999999997</v>
      </c>
      <c r="M8" s="15">
        <v>0.21</v>
      </c>
      <c r="N8" s="11"/>
      <c r="O8" s="1" t="str">
        <f>IF(SUM(J8:L8)&lt;&gt;1,1,"")</f>
        <v/>
      </c>
      <c r="P8" s="7">
        <f t="shared" si="4"/>
        <v>15750</v>
      </c>
      <c r="Q8" s="7">
        <f t="shared" si="5"/>
        <v>31500</v>
      </c>
      <c r="R8" s="7">
        <f t="shared" si="6"/>
        <v>31499.999999999996</v>
      </c>
      <c r="S8" s="7">
        <f t="shared" si="7"/>
        <v>3307.5</v>
      </c>
      <c r="T8" s="7">
        <f t="shared" si="8"/>
        <v>6615</v>
      </c>
      <c r="U8" s="7">
        <f t="shared" si="9"/>
        <v>6614.9999999999991</v>
      </c>
    </row>
    <row r="9" spans="1:21" x14ac:dyDescent="0.2">
      <c r="A9" s="4" t="s">
        <v>214</v>
      </c>
      <c r="B9" s="6" t="s">
        <v>41</v>
      </c>
      <c r="C9" s="6">
        <v>115</v>
      </c>
      <c r="D9" s="11">
        <v>375</v>
      </c>
      <c r="E9" s="7">
        <f>ROUND(C9*D9*(1+M9),2)</f>
        <v>52181.25</v>
      </c>
      <c r="F9" s="7">
        <f>ROUND(C9*D9*(1+IF(PĀRBAUDE!$B$2="JĀ",0,M9)),2)-N9</f>
        <v>43125</v>
      </c>
      <c r="G9" s="10">
        <f t="shared" si="2"/>
        <v>9.938926019820235E-2</v>
      </c>
      <c r="H9" s="7">
        <f t="shared" si="3"/>
        <v>9056.25</v>
      </c>
      <c r="I9" s="22" t="str">
        <f t="shared" si="0"/>
        <v/>
      </c>
      <c r="J9" s="15">
        <v>0.2</v>
      </c>
      <c r="K9" s="15">
        <v>0.4</v>
      </c>
      <c r="L9" s="15">
        <f t="shared" si="1"/>
        <v>0.39999999999999997</v>
      </c>
      <c r="M9" s="15">
        <v>0.21</v>
      </c>
      <c r="N9" s="11"/>
      <c r="O9" s="1" t="str">
        <f>IF(SUM(J9:L9)&lt;&gt;1,1,"")</f>
        <v/>
      </c>
      <c r="P9" s="7">
        <f t="shared" si="4"/>
        <v>8625</v>
      </c>
      <c r="Q9" s="7">
        <f t="shared" si="5"/>
        <v>17250</v>
      </c>
      <c r="R9" s="7">
        <f t="shared" si="6"/>
        <v>17250</v>
      </c>
      <c r="S9" s="7">
        <f t="shared" si="7"/>
        <v>1811.25</v>
      </c>
      <c r="T9" s="7">
        <f t="shared" si="8"/>
        <v>3622.5</v>
      </c>
      <c r="U9" s="7">
        <f t="shared" si="9"/>
        <v>3622.4999999999995</v>
      </c>
    </row>
    <row r="10" spans="1:21" x14ac:dyDescent="0.2">
      <c r="A10" s="4" t="s">
        <v>215</v>
      </c>
      <c r="B10" s="6" t="s">
        <v>41</v>
      </c>
      <c r="C10" s="6">
        <v>15</v>
      </c>
      <c r="D10" s="11">
        <v>315</v>
      </c>
      <c r="E10" s="7">
        <f>ROUND(C10*D10*(1+M10),2)</f>
        <v>5717.25</v>
      </c>
      <c r="F10" s="7">
        <f>ROUND(C10*D10*(1+IF(PĀRBAUDE!$B$2="JĀ",0,M10)),2)-N10</f>
        <v>4725</v>
      </c>
      <c r="G10" s="10">
        <f t="shared" si="2"/>
        <v>1.0889605899976952E-2</v>
      </c>
      <c r="H10" s="7">
        <f t="shared" si="3"/>
        <v>992.25</v>
      </c>
      <c r="I10" s="22" t="str">
        <f t="shared" si="0"/>
        <v/>
      </c>
      <c r="J10" s="15">
        <v>0.2</v>
      </c>
      <c r="K10" s="15">
        <v>0.4</v>
      </c>
      <c r="L10" s="15">
        <f t="shared" si="1"/>
        <v>0.39999999999999997</v>
      </c>
      <c r="M10" s="15">
        <v>0.21</v>
      </c>
      <c r="N10" s="11"/>
      <c r="O10" s="1" t="str">
        <f>IF(SUM(J10:L10)&lt;&gt;1,1,"")</f>
        <v/>
      </c>
      <c r="P10" s="7">
        <f t="shared" si="4"/>
        <v>945</v>
      </c>
      <c r="Q10" s="7">
        <f t="shared" si="5"/>
        <v>1890</v>
      </c>
      <c r="R10" s="7">
        <f t="shared" si="6"/>
        <v>1889.9999999999998</v>
      </c>
      <c r="S10" s="7">
        <f t="shared" si="7"/>
        <v>198.45000000000002</v>
      </c>
      <c r="T10" s="7">
        <f t="shared" si="8"/>
        <v>396.90000000000003</v>
      </c>
      <c r="U10" s="7">
        <f t="shared" si="9"/>
        <v>396.9</v>
      </c>
    </row>
    <row r="11" spans="1:21" x14ac:dyDescent="0.2">
      <c r="A11" s="4" t="s">
        <v>18</v>
      </c>
      <c r="B11" s="6"/>
      <c r="C11" s="6"/>
      <c r="D11" s="11"/>
      <c r="E11" s="7">
        <f>ROUND(C11*D11*(1+M11),2)</f>
        <v>0</v>
      </c>
      <c r="F11" s="7">
        <f>ROUND(C11*D11*(1+IF(PĀRBAUDE!$B$2="JĀ",0,M11)),2)-N11</f>
        <v>0</v>
      </c>
      <c r="G11" s="10">
        <f t="shared" si="2"/>
        <v>0</v>
      </c>
      <c r="H11" s="7">
        <f t="shared" si="3"/>
        <v>0</v>
      </c>
      <c r="I11" s="22" t="str">
        <f t="shared" si="0"/>
        <v/>
      </c>
      <c r="J11" s="15">
        <v>0.2</v>
      </c>
      <c r="K11" s="15">
        <v>0.4</v>
      </c>
      <c r="L11" s="15">
        <f t="shared" si="1"/>
        <v>0.39999999999999997</v>
      </c>
      <c r="M11" s="15">
        <v>0.21</v>
      </c>
      <c r="N11" s="11"/>
      <c r="O11" s="1" t="str">
        <f>IF(SUM(J11:L11)&lt;&gt;1,1,"")</f>
        <v/>
      </c>
      <c r="P11" s="7">
        <f t="shared" si="4"/>
        <v>0</v>
      </c>
      <c r="Q11" s="7">
        <f t="shared" si="5"/>
        <v>0</v>
      </c>
      <c r="R11" s="7">
        <f t="shared" si="6"/>
        <v>0</v>
      </c>
      <c r="S11" s="7">
        <f t="shared" si="7"/>
        <v>0</v>
      </c>
      <c r="T11" s="7">
        <f t="shared" si="8"/>
        <v>0</v>
      </c>
      <c r="U11" s="7">
        <f t="shared" si="9"/>
        <v>0</v>
      </c>
    </row>
    <row r="12" spans="1:21" x14ac:dyDescent="0.2">
      <c r="A12" s="4" t="s">
        <v>19</v>
      </c>
      <c r="B12" s="6"/>
      <c r="C12" s="6"/>
      <c r="D12" s="11"/>
      <c r="E12" s="7">
        <f>ROUND(C12*D12*(1+M12),2)</f>
        <v>0</v>
      </c>
      <c r="F12" s="7">
        <f>ROUND(C12*D12*(1+IF(PĀRBAUDE!$B$2="JĀ",0,M12)),2)-N12</f>
        <v>0</v>
      </c>
      <c r="G12" s="10">
        <f t="shared" si="2"/>
        <v>0</v>
      </c>
      <c r="H12" s="7">
        <f t="shared" si="3"/>
        <v>0</v>
      </c>
      <c r="I12" s="22" t="str">
        <f t="shared" si="0"/>
        <v/>
      </c>
      <c r="J12" s="15">
        <v>0.2</v>
      </c>
      <c r="K12" s="15">
        <v>0.4</v>
      </c>
      <c r="L12" s="15">
        <f t="shared" si="1"/>
        <v>0.39999999999999997</v>
      </c>
      <c r="M12" s="15">
        <v>0.21</v>
      </c>
      <c r="N12" s="11"/>
      <c r="O12" s="1" t="str">
        <f>IF(SUM(J12:L12)&lt;&gt;1,1,"")</f>
        <v/>
      </c>
      <c r="P12" s="7">
        <f t="shared" si="4"/>
        <v>0</v>
      </c>
      <c r="Q12" s="7">
        <f t="shared" si="5"/>
        <v>0</v>
      </c>
      <c r="R12" s="7">
        <f t="shared" si="6"/>
        <v>0</v>
      </c>
      <c r="S12" s="7">
        <f t="shared" si="7"/>
        <v>0</v>
      </c>
      <c r="T12" s="7">
        <f t="shared" si="8"/>
        <v>0</v>
      </c>
      <c r="U12" s="7">
        <f t="shared" si="9"/>
        <v>0</v>
      </c>
    </row>
    <row r="13" spans="1:21" x14ac:dyDescent="0.2">
      <c r="A13" s="4" t="s">
        <v>20</v>
      </c>
      <c r="B13" s="6"/>
      <c r="C13" s="6"/>
      <c r="D13" s="11"/>
      <c r="E13" s="7">
        <f>ROUND(C13*D13*(1+M13),2)</f>
        <v>0</v>
      </c>
      <c r="F13" s="7">
        <f>ROUND(C13*D13*(1+IF(PĀRBAUDE!$B$2="JĀ",0,M13)),2)-N13</f>
        <v>0</v>
      </c>
      <c r="G13" s="10">
        <f t="shared" si="2"/>
        <v>0</v>
      </c>
      <c r="H13" s="7">
        <f t="shared" si="3"/>
        <v>0</v>
      </c>
      <c r="I13" s="22" t="str">
        <f t="shared" si="0"/>
        <v/>
      </c>
      <c r="J13" s="15">
        <v>0.2</v>
      </c>
      <c r="K13" s="15">
        <v>0.4</v>
      </c>
      <c r="L13" s="15">
        <f t="shared" si="1"/>
        <v>0.39999999999999997</v>
      </c>
      <c r="M13" s="15">
        <v>0.21</v>
      </c>
      <c r="N13" s="11"/>
      <c r="O13" s="1" t="str">
        <f>IF(SUM(J13:L13)&lt;&gt;1,1,"")</f>
        <v/>
      </c>
      <c r="P13" s="7">
        <f t="shared" si="4"/>
        <v>0</v>
      </c>
      <c r="Q13" s="7">
        <f t="shared" si="5"/>
        <v>0</v>
      </c>
      <c r="R13" s="7">
        <f t="shared" si="6"/>
        <v>0</v>
      </c>
      <c r="S13" s="7">
        <f t="shared" si="7"/>
        <v>0</v>
      </c>
      <c r="T13" s="7">
        <f t="shared" si="8"/>
        <v>0</v>
      </c>
      <c r="U13" s="7">
        <f t="shared" si="9"/>
        <v>0</v>
      </c>
    </row>
    <row r="14" spans="1:21" x14ac:dyDescent="0.2">
      <c r="A14" s="4" t="s">
        <v>21</v>
      </c>
      <c r="B14" s="6"/>
      <c r="C14" s="6"/>
      <c r="D14" s="11"/>
      <c r="E14" s="7">
        <f>ROUND(C14*D14*(1+M14),2)</f>
        <v>0</v>
      </c>
      <c r="F14" s="7">
        <f>ROUND(C14*D14*(1+IF(PĀRBAUDE!$B$2="JĀ",0,M14)),2)-N14</f>
        <v>0</v>
      </c>
      <c r="G14" s="10">
        <f t="shared" si="2"/>
        <v>0</v>
      </c>
      <c r="H14" s="7">
        <f t="shared" si="3"/>
        <v>0</v>
      </c>
      <c r="I14" s="22" t="str">
        <f t="shared" si="0"/>
        <v/>
      </c>
      <c r="J14" s="15">
        <v>0.2</v>
      </c>
      <c r="K14" s="15">
        <v>0.4</v>
      </c>
      <c r="L14" s="15">
        <f t="shared" si="1"/>
        <v>0.39999999999999997</v>
      </c>
      <c r="M14" s="15">
        <v>0.21</v>
      </c>
      <c r="N14" s="11"/>
      <c r="O14" s="1" t="str">
        <f>IF(SUM(J14:L14)&lt;&gt;1,1,"")</f>
        <v/>
      </c>
      <c r="P14" s="7">
        <f t="shared" si="4"/>
        <v>0</v>
      </c>
      <c r="Q14" s="7">
        <f t="shared" si="5"/>
        <v>0</v>
      </c>
      <c r="R14" s="7">
        <f t="shared" si="6"/>
        <v>0</v>
      </c>
      <c r="S14" s="7">
        <f t="shared" si="7"/>
        <v>0</v>
      </c>
      <c r="T14" s="7">
        <f t="shared" si="8"/>
        <v>0</v>
      </c>
      <c r="U14" s="7">
        <f t="shared" si="9"/>
        <v>0</v>
      </c>
    </row>
    <row r="15" spans="1:21" x14ac:dyDescent="0.2">
      <c r="A15" s="4" t="s">
        <v>22</v>
      </c>
      <c r="B15" s="6"/>
      <c r="C15" s="6"/>
      <c r="D15" s="11"/>
      <c r="E15" s="7">
        <f>ROUND(C15*D15*(1+M15),2)</f>
        <v>0</v>
      </c>
      <c r="F15" s="7">
        <f>ROUND(C15*D15*(1+IF(PĀRBAUDE!$B$2="JĀ",0,M15)),2)-N15</f>
        <v>0</v>
      </c>
      <c r="G15" s="10">
        <f t="shared" si="2"/>
        <v>0</v>
      </c>
      <c r="H15" s="7">
        <f t="shared" si="3"/>
        <v>0</v>
      </c>
      <c r="I15" s="22" t="str">
        <f t="shared" si="0"/>
        <v/>
      </c>
      <c r="J15" s="15">
        <v>0.2</v>
      </c>
      <c r="K15" s="15">
        <v>0.4</v>
      </c>
      <c r="L15" s="15">
        <f t="shared" si="1"/>
        <v>0.39999999999999997</v>
      </c>
      <c r="M15" s="15">
        <v>0.21</v>
      </c>
      <c r="N15" s="11"/>
      <c r="O15" s="1" t="str">
        <f>IF(SUM(J15:L15)&lt;&gt;1,1,"")</f>
        <v/>
      </c>
      <c r="P15" s="7">
        <f t="shared" si="4"/>
        <v>0</v>
      </c>
      <c r="Q15" s="7">
        <f t="shared" si="5"/>
        <v>0</v>
      </c>
      <c r="R15" s="7">
        <f t="shared" si="6"/>
        <v>0</v>
      </c>
      <c r="S15" s="7">
        <f t="shared" si="7"/>
        <v>0</v>
      </c>
      <c r="T15" s="7">
        <f t="shared" si="8"/>
        <v>0</v>
      </c>
      <c r="U15" s="7">
        <f t="shared" si="9"/>
        <v>0</v>
      </c>
    </row>
    <row r="16" spans="1:21" x14ac:dyDescent="0.2">
      <c r="A16" s="2" t="s">
        <v>92</v>
      </c>
      <c r="B16" s="21"/>
      <c r="C16" s="2"/>
      <c r="D16" s="12"/>
      <c r="E16" s="8">
        <f>SUM(E17:E21)</f>
        <v>12221</v>
      </c>
      <c r="F16" s="8">
        <f>SUM(F17:F21)</f>
        <v>10100</v>
      </c>
      <c r="G16" s="9">
        <f t="shared" si="2"/>
        <v>2.3277252823231159E-2</v>
      </c>
      <c r="H16" s="8">
        <f>SUM(H17:H21)</f>
        <v>2121</v>
      </c>
      <c r="I16" s="23"/>
    </row>
    <row r="17" spans="1:21" x14ac:dyDescent="0.2">
      <c r="A17" s="4" t="s">
        <v>83</v>
      </c>
      <c r="B17" s="6" t="s">
        <v>41</v>
      </c>
      <c r="C17" s="6">
        <v>5</v>
      </c>
      <c r="D17" s="11">
        <v>900</v>
      </c>
      <c r="E17" s="7">
        <f t="shared" ref="E17:E21" si="10">ROUND(C17*D17*(1+M17),2)</f>
        <v>5445</v>
      </c>
      <c r="F17" s="7">
        <f>ROUND(C17*D17*(1+IF(PĀRBAUDE!$B$2="JĀ",0,M17)),2)-N17</f>
        <v>4500</v>
      </c>
      <c r="G17" s="10">
        <f t="shared" si="2"/>
        <v>1.0371053238073288E-2</v>
      </c>
      <c r="H17" s="7">
        <f t="shared" ref="H17:H21" si="11">E17-F17</f>
        <v>945</v>
      </c>
      <c r="I17" s="22" t="str">
        <f t="shared" ref="I17:I21" si="12">IF(SUM(J17:L17)&lt;&gt;1,"KĻŪDA GADU SADALĪJUMĀ","")</f>
        <v/>
      </c>
      <c r="J17" s="15">
        <v>0.2</v>
      </c>
      <c r="K17" s="15">
        <v>0.4</v>
      </c>
      <c r="L17" s="15">
        <f t="shared" ref="L17:L21" si="13">1-K17-J17</f>
        <v>0.39999999999999997</v>
      </c>
      <c r="M17" s="15">
        <v>0.21</v>
      </c>
      <c r="N17" s="11"/>
      <c r="O17" s="1" t="str">
        <f>IF(SUM(J17:L17)&lt;&gt;1,1,"")</f>
        <v/>
      </c>
      <c r="P17" s="7">
        <f t="shared" ref="P17:P21" si="14">$F17*J17</f>
        <v>900</v>
      </c>
      <c r="Q17" s="7">
        <f t="shared" ref="Q17:Q21" si="15">$F17*K17</f>
        <v>1800</v>
      </c>
      <c r="R17" s="7">
        <f t="shared" ref="R17:R21" si="16">$F17*L17</f>
        <v>1799.9999999999998</v>
      </c>
      <c r="S17" s="7">
        <f t="shared" ref="S17:S21" si="17">$H17*J17</f>
        <v>189</v>
      </c>
      <c r="T17" s="7">
        <f t="shared" ref="T17:T21" si="18">$H17*K17</f>
        <v>378</v>
      </c>
      <c r="U17" s="7">
        <f t="shared" ref="U17:U21" si="19">$H17*L17</f>
        <v>377.99999999999994</v>
      </c>
    </row>
    <row r="18" spans="1:21" x14ac:dyDescent="0.2">
      <c r="A18" s="4" t="s">
        <v>84</v>
      </c>
      <c r="B18" s="6" t="s">
        <v>41</v>
      </c>
      <c r="C18" s="6">
        <v>5</v>
      </c>
      <c r="D18" s="11">
        <v>120</v>
      </c>
      <c r="E18" s="7">
        <f t="shared" si="10"/>
        <v>726</v>
      </c>
      <c r="F18" s="7">
        <f>ROUND(C18*D18*(1+IF(PĀRBAUDE!$B$2="JĀ",0,M18)),2)-N18</f>
        <v>600</v>
      </c>
      <c r="G18" s="10">
        <f t="shared" si="2"/>
        <v>1.3828070984097719E-3</v>
      </c>
      <c r="H18" s="7">
        <f t="shared" si="11"/>
        <v>126</v>
      </c>
      <c r="I18" s="22" t="str">
        <f t="shared" si="12"/>
        <v/>
      </c>
      <c r="J18" s="15">
        <v>0.2</v>
      </c>
      <c r="K18" s="15">
        <v>0.4</v>
      </c>
      <c r="L18" s="15">
        <f t="shared" si="13"/>
        <v>0.39999999999999997</v>
      </c>
      <c r="M18" s="15">
        <v>0.21</v>
      </c>
      <c r="N18" s="11"/>
      <c r="O18" s="1" t="str">
        <f>IF(SUM(J18:L18)&lt;&gt;1,1,"")</f>
        <v/>
      </c>
      <c r="P18" s="7">
        <f t="shared" si="14"/>
        <v>120</v>
      </c>
      <c r="Q18" s="7">
        <f t="shared" si="15"/>
        <v>240</v>
      </c>
      <c r="R18" s="7">
        <f t="shared" si="16"/>
        <v>239.99999999999997</v>
      </c>
      <c r="S18" s="7">
        <f t="shared" si="17"/>
        <v>25.200000000000003</v>
      </c>
      <c r="T18" s="7">
        <f t="shared" si="18"/>
        <v>50.400000000000006</v>
      </c>
      <c r="U18" s="7">
        <f t="shared" si="19"/>
        <v>50.4</v>
      </c>
    </row>
    <row r="19" spans="1:21" x14ac:dyDescent="0.2">
      <c r="A19" s="4" t="s">
        <v>85</v>
      </c>
      <c r="B19" s="6" t="s">
        <v>41</v>
      </c>
      <c r="C19" s="6">
        <v>25</v>
      </c>
      <c r="D19" s="11">
        <v>200</v>
      </c>
      <c r="E19" s="7">
        <f t="shared" si="10"/>
        <v>6050</v>
      </c>
      <c r="F19" s="7">
        <f>ROUND(C19*D19*(1+IF(PĀRBAUDE!$B$2="JĀ",0,M19)),2)-N19</f>
        <v>5000</v>
      </c>
      <c r="G19" s="10">
        <f t="shared" si="2"/>
        <v>1.1523392486748099E-2</v>
      </c>
      <c r="H19" s="7">
        <f t="shared" si="11"/>
        <v>1050</v>
      </c>
      <c r="I19" s="22" t="str">
        <f t="shared" si="12"/>
        <v/>
      </c>
      <c r="J19" s="15">
        <v>0.2</v>
      </c>
      <c r="K19" s="15">
        <v>0.4</v>
      </c>
      <c r="L19" s="15">
        <f t="shared" si="13"/>
        <v>0.39999999999999997</v>
      </c>
      <c r="M19" s="15">
        <v>0.21</v>
      </c>
      <c r="N19" s="11"/>
      <c r="O19" s="1" t="str">
        <f>IF(SUM(J19:L19)&lt;&gt;1,1,"")</f>
        <v/>
      </c>
      <c r="P19" s="7">
        <f t="shared" si="14"/>
        <v>1000</v>
      </c>
      <c r="Q19" s="7">
        <f t="shared" si="15"/>
        <v>2000</v>
      </c>
      <c r="R19" s="7">
        <f t="shared" si="16"/>
        <v>1999.9999999999998</v>
      </c>
      <c r="S19" s="7">
        <f t="shared" si="17"/>
        <v>210</v>
      </c>
      <c r="T19" s="7">
        <f t="shared" si="18"/>
        <v>420</v>
      </c>
      <c r="U19" s="7">
        <f t="shared" si="19"/>
        <v>419.99999999999994</v>
      </c>
    </row>
    <row r="20" spans="1:21" x14ac:dyDescent="0.2">
      <c r="A20" s="4" t="s">
        <v>86</v>
      </c>
      <c r="B20" s="6"/>
      <c r="C20" s="6"/>
      <c r="D20" s="11"/>
      <c r="E20" s="7">
        <f t="shared" si="10"/>
        <v>0</v>
      </c>
      <c r="F20" s="7">
        <f>ROUND(C20*D20*(1+IF(PĀRBAUDE!$B$2="JĀ",0,M20)),2)-N20</f>
        <v>0</v>
      </c>
      <c r="G20" s="10">
        <f t="shared" si="2"/>
        <v>0</v>
      </c>
      <c r="H20" s="7">
        <f t="shared" si="11"/>
        <v>0</v>
      </c>
      <c r="I20" s="22" t="str">
        <f t="shared" si="12"/>
        <v/>
      </c>
      <c r="J20" s="15">
        <v>0.2</v>
      </c>
      <c r="K20" s="15">
        <v>0.4</v>
      </c>
      <c r="L20" s="15">
        <f t="shared" si="13"/>
        <v>0.39999999999999997</v>
      </c>
      <c r="M20" s="15">
        <v>0.21</v>
      </c>
      <c r="N20" s="11"/>
      <c r="O20" s="1" t="str">
        <f>IF(SUM(J20:L20)&lt;&gt;1,1,"")</f>
        <v/>
      </c>
      <c r="P20" s="7">
        <f t="shared" si="14"/>
        <v>0</v>
      </c>
      <c r="Q20" s="7">
        <f t="shared" si="15"/>
        <v>0</v>
      </c>
      <c r="R20" s="7">
        <f t="shared" si="16"/>
        <v>0</v>
      </c>
      <c r="S20" s="7">
        <f t="shared" si="17"/>
        <v>0</v>
      </c>
      <c r="T20" s="7">
        <f t="shared" si="18"/>
        <v>0</v>
      </c>
      <c r="U20" s="7">
        <f t="shared" si="19"/>
        <v>0</v>
      </c>
    </row>
    <row r="21" spans="1:21" x14ac:dyDescent="0.2">
      <c r="A21" s="4" t="s">
        <v>23</v>
      </c>
      <c r="B21" s="6"/>
      <c r="C21" s="6"/>
      <c r="D21" s="11"/>
      <c r="E21" s="7">
        <f t="shared" si="10"/>
        <v>0</v>
      </c>
      <c r="F21" s="7">
        <f>ROUND(C21*D21*(1+IF(PĀRBAUDE!$B$2="JĀ",0,M21)),2)-N21</f>
        <v>0</v>
      </c>
      <c r="G21" s="10">
        <f t="shared" si="2"/>
        <v>0</v>
      </c>
      <c r="H21" s="7">
        <f t="shared" si="11"/>
        <v>0</v>
      </c>
      <c r="I21" s="22" t="str">
        <f t="shared" si="12"/>
        <v/>
      </c>
      <c r="J21" s="15">
        <v>0.2</v>
      </c>
      <c r="K21" s="15">
        <v>0.4</v>
      </c>
      <c r="L21" s="15">
        <f t="shared" si="13"/>
        <v>0.39999999999999997</v>
      </c>
      <c r="M21" s="15">
        <v>0.21</v>
      </c>
      <c r="N21" s="11"/>
      <c r="O21" s="1" t="str">
        <f>IF(SUM(J21:L21)&lt;&gt;1,1,"")</f>
        <v/>
      </c>
      <c r="P21" s="7">
        <f t="shared" si="14"/>
        <v>0</v>
      </c>
      <c r="Q21" s="7">
        <f t="shared" si="15"/>
        <v>0</v>
      </c>
      <c r="R21" s="7">
        <f t="shared" si="16"/>
        <v>0</v>
      </c>
      <c r="S21" s="7">
        <f t="shared" si="17"/>
        <v>0</v>
      </c>
      <c r="T21" s="7">
        <f t="shared" si="18"/>
        <v>0</v>
      </c>
      <c r="U21" s="7">
        <f t="shared" si="19"/>
        <v>0</v>
      </c>
    </row>
    <row r="22" spans="1:21" x14ac:dyDescent="0.2">
      <c r="A22" s="17" t="s">
        <v>93</v>
      </c>
      <c r="B22" s="2"/>
      <c r="C22" s="2"/>
      <c r="D22" s="2"/>
      <c r="E22" s="8">
        <f>SUM(E23:E27)</f>
        <v>0</v>
      </c>
      <c r="F22" s="8">
        <f>SUM(F23:F27)</f>
        <v>0</v>
      </c>
      <c r="G22" s="9">
        <f t="shared" si="2"/>
        <v>0</v>
      </c>
      <c r="H22" s="8">
        <f>SUM(H23:H27)</f>
        <v>0</v>
      </c>
      <c r="I22" s="23"/>
    </row>
    <row r="23" spans="1:21" x14ac:dyDescent="0.2">
      <c r="A23" s="4" t="s">
        <v>3</v>
      </c>
      <c r="B23" s="6"/>
      <c r="C23" s="6"/>
      <c r="D23" s="11"/>
      <c r="E23" s="7">
        <f t="shared" ref="E23:E27" si="20">ROUND(C23*D23*(1+M23),2)</f>
        <v>0</v>
      </c>
      <c r="F23" s="7">
        <f>ROUND(C23*D23*(1+IF(PĀRBAUDE!$B$2="JĀ",0,M23)),2)-N23</f>
        <v>0</v>
      </c>
      <c r="G23" s="10">
        <f t="shared" si="2"/>
        <v>0</v>
      </c>
      <c r="H23" s="7">
        <f t="shared" ref="H23:H27" si="21">E23-F23</f>
        <v>0</v>
      </c>
      <c r="I23" s="22" t="str">
        <f t="shared" ref="I23:I27" si="22">IF(SUM(J23:L23)&lt;&gt;1,"KĻŪDA GADU SADALĪJUMĀ","")</f>
        <v/>
      </c>
      <c r="J23" s="15">
        <v>0.2</v>
      </c>
      <c r="K23" s="15">
        <v>0.4</v>
      </c>
      <c r="L23" s="15">
        <f t="shared" ref="L23:L27" si="23">1-K23-J23</f>
        <v>0.39999999999999997</v>
      </c>
      <c r="M23" s="15">
        <v>0.21</v>
      </c>
      <c r="N23" s="11"/>
      <c r="O23" s="1" t="str">
        <f>IF(SUM(J23:L23)&lt;&gt;1,1,"")</f>
        <v/>
      </c>
      <c r="P23" s="7">
        <f t="shared" ref="P23:P27" si="24">$F23*J23</f>
        <v>0</v>
      </c>
      <c r="Q23" s="7">
        <f t="shared" ref="Q23:Q27" si="25">$F23*K23</f>
        <v>0</v>
      </c>
      <c r="R23" s="7">
        <f t="shared" ref="R23:R27" si="26">$F23*L23</f>
        <v>0</v>
      </c>
      <c r="S23" s="7">
        <f t="shared" ref="S23:S27" si="27">$H23*J23</f>
        <v>0</v>
      </c>
      <c r="T23" s="7">
        <f t="shared" ref="T23:T27" si="28">$H23*K23</f>
        <v>0</v>
      </c>
      <c r="U23" s="7">
        <f t="shared" ref="U23:U27" si="29">$H23*L23</f>
        <v>0</v>
      </c>
    </row>
    <row r="24" spans="1:21" x14ac:dyDescent="0.2">
      <c r="A24" s="4" t="s">
        <v>24</v>
      </c>
      <c r="B24" s="6"/>
      <c r="C24" s="6"/>
      <c r="D24" s="11"/>
      <c r="E24" s="7">
        <f t="shared" si="20"/>
        <v>0</v>
      </c>
      <c r="F24" s="7">
        <f>ROUND(C24*D24*(1+IF(PĀRBAUDE!$B$2="JĀ",0,M24)),2)-N24</f>
        <v>0</v>
      </c>
      <c r="G24" s="10">
        <f t="shared" si="2"/>
        <v>0</v>
      </c>
      <c r="H24" s="7">
        <f t="shared" si="21"/>
        <v>0</v>
      </c>
      <c r="I24" s="22" t="str">
        <f t="shared" si="22"/>
        <v/>
      </c>
      <c r="J24" s="15">
        <v>0.2</v>
      </c>
      <c r="K24" s="15">
        <v>0.4</v>
      </c>
      <c r="L24" s="15">
        <f t="shared" si="23"/>
        <v>0.39999999999999997</v>
      </c>
      <c r="M24" s="15">
        <v>0.21</v>
      </c>
      <c r="N24" s="11"/>
      <c r="O24" s="1" t="str">
        <f>IF(SUM(J24:L24)&lt;&gt;1,1,"")</f>
        <v/>
      </c>
      <c r="P24" s="7">
        <f t="shared" si="24"/>
        <v>0</v>
      </c>
      <c r="Q24" s="7">
        <f t="shared" si="25"/>
        <v>0</v>
      </c>
      <c r="R24" s="7">
        <f t="shared" si="26"/>
        <v>0</v>
      </c>
      <c r="S24" s="7">
        <f t="shared" si="27"/>
        <v>0</v>
      </c>
      <c r="T24" s="7">
        <f t="shared" si="28"/>
        <v>0</v>
      </c>
      <c r="U24" s="7">
        <f t="shared" si="29"/>
        <v>0</v>
      </c>
    </row>
    <row r="25" spans="1:21" x14ac:dyDescent="0.2">
      <c r="A25" s="4" t="s">
        <v>25</v>
      </c>
      <c r="B25" s="6"/>
      <c r="C25" s="6"/>
      <c r="D25" s="11"/>
      <c r="E25" s="7">
        <f t="shared" si="20"/>
        <v>0</v>
      </c>
      <c r="F25" s="7">
        <f>ROUND(C25*D25*(1+IF(PĀRBAUDE!$B$2="JĀ",0,M25)),2)-N25</f>
        <v>0</v>
      </c>
      <c r="G25" s="10">
        <f t="shared" si="2"/>
        <v>0</v>
      </c>
      <c r="H25" s="7">
        <f t="shared" si="21"/>
        <v>0</v>
      </c>
      <c r="I25" s="22" t="str">
        <f t="shared" si="22"/>
        <v/>
      </c>
      <c r="J25" s="15">
        <v>0.2</v>
      </c>
      <c r="K25" s="15">
        <v>0.4</v>
      </c>
      <c r="L25" s="15">
        <f t="shared" si="23"/>
        <v>0.39999999999999997</v>
      </c>
      <c r="M25" s="15">
        <v>0.21</v>
      </c>
      <c r="N25" s="11"/>
      <c r="O25" s="1" t="str">
        <f>IF(SUM(J25:L25)&lt;&gt;1,1,"")</f>
        <v/>
      </c>
      <c r="P25" s="7">
        <f t="shared" si="24"/>
        <v>0</v>
      </c>
      <c r="Q25" s="7">
        <f t="shared" si="25"/>
        <v>0</v>
      </c>
      <c r="R25" s="7">
        <f t="shared" si="26"/>
        <v>0</v>
      </c>
      <c r="S25" s="7">
        <f t="shared" si="27"/>
        <v>0</v>
      </c>
      <c r="T25" s="7">
        <f t="shared" si="28"/>
        <v>0</v>
      </c>
      <c r="U25" s="7">
        <f t="shared" si="29"/>
        <v>0</v>
      </c>
    </row>
    <row r="26" spans="1:21" x14ac:dyDescent="0.2">
      <c r="A26" s="4" t="s">
        <v>26</v>
      </c>
      <c r="B26" s="6"/>
      <c r="C26" s="6"/>
      <c r="D26" s="11"/>
      <c r="E26" s="7">
        <f t="shared" si="20"/>
        <v>0</v>
      </c>
      <c r="F26" s="7">
        <f>ROUND(C26*D26*(1+IF(PĀRBAUDE!$B$2="JĀ",0,M26)),2)-N26</f>
        <v>0</v>
      </c>
      <c r="G26" s="10">
        <f t="shared" si="2"/>
        <v>0</v>
      </c>
      <c r="H26" s="7">
        <f t="shared" si="21"/>
        <v>0</v>
      </c>
      <c r="I26" s="22" t="str">
        <f t="shared" si="22"/>
        <v/>
      </c>
      <c r="J26" s="15">
        <v>0.2</v>
      </c>
      <c r="K26" s="15">
        <v>0.4</v>
      </c>
      <c r="L26" s="15">
        <f t="shared" si="23"/>
        <v>0.39999999999999997</v>
      </c>
      <c r="M26" s="15">
        <v>0.21</v>
      </c>
      <c r="N26" s="11"/>
      <c r="O26" s="1" t="str">
        <f>IF(SUM(J26:L26)&lt;&gt;1,1,"")</f>
        <v/>
      </c>
      <c r="P26" s="7">
        <f t="shared" si="24"/>
        <v>0</v>
      </c>
      <c r="Q26" s="7">
        <f t="shared" si="25"/>
        <v>0</v>
      </c>
      <c r="R26" s="7">
        <f t="shared" si="26"/>
        <v>0</v>
      </c>
      <c r="S26" s="7">
        <f t="shared" si="27"/>
        <v>0</v>
      </c>
      <c r="T26" s="7">
        <f t="shared" si="28"/>
        <v>0</v>
      </c>
      <c r="U26" s="7">
        <f t="shared" si="29"/>
        <v>0</v>
      </c>
    </row>
    <row r="27" spans="1:21" x14ac:dyDescent="0.2">
      <c r="A27" s="4" t="s">
        <v>27</v>
      </c>
      <c r="B27" s="6"/>
      <c r="C27" s="6"/>
      <c r="D27" s="11"/>
      <c r="E27" s="7">
        <f t="shared" si="20"/>
        <v>0</v>
      </c>
      <c r="F27" s="7">
        <f>ROUND(C27*D27*(1+IF(PĀRBAUDE!$B$2="JĀ",0,M27)),2)-N27</f>
        <v>0</v>
      </c>
      <c r="G27" s="10">
        <f t="shared" si="2"/>
        <v>0</v>
      </c>
      <c r="H27" s="7">
        <f t="shared" si="21"/>
        <v>0</v>
      </c>
      <c r="I27" s="22" t="str">
        <f t="shared" si="22"/>
        <v/>
      </c>
      <c r="J27" s="15">
        <v>0.2</v>
      </c>
      <c r="K27" s="15">
        <v>0.4</v>
      </c>
      <c r="L27" s="15">
        <f t="shared" si="23"/>
        <v>0.39999999999999997</v>
      </c>
      <c r="M27" s="15">
        <v>0.21</v>
      </c>
      <c r="N27" s="11"/>
      <c r="O27" s="1" t="str">
        <f>IF(SUM(J27:L27)&lt;&gt;1,1,"")</f>
        <v/>
      </c>
      <c r="P27" s="7">
        <f t="shared" si="24"/>
        <v>0</v>
      </c>
      <c r="Q27" s="7">
        <f t="shared" si="25"/>
        <v>0</v>
      </c>
      <c r="R27" s="7">
        <f t="shared" si="26"/>
        <v>0</v>
      </c>
      <c r="S27" s="7">
        <f t="shared" si="27"/>
        <v>0</v>
      </c>
      <c r="T27" s="7">
        <f t="shared" si="28"/>
        <v>0</v>
      </c>
      <c r="U27" s="7">
        <f t="shared" si="29"/>
        <v>0</v>
      </c>
    </row>
    <row r="28" spans="1:21" x14ac:dyDescent="0.2">
      <c r="A28" s="5" t="s">
        <v>96</v>
      </c>
      <c r="B28" s="2"/>
      <c r="C28" s="2"/>
      <c r="D28" s="2"/>
      <c r="E28" s="8">
        <f>SUM(E29:E33)</f>
        <v>6050</v>
      </c>
      <c r="F28" s="8">
        <f>SUM(F29:F33)</f>
        <v>5000</v>
      </c>
      <c r="G28" s="9">
        <f t="shared" si="2"/>
        <v>1.1523392486748099E-2</v>
      </c>
      <c r="H28" s="8">
        <f>SUM(H29:H33)</f>
        <v>1050</v>
      </c>
      <c r="I28" s="23"/>
    </row>
    <row r="29" spans="1:21" x14ac:dyDescent="0.2">
      <c r="A29" s="4" t="s">
        <v>216</v>
      </c>
      <c r="B29" s="6" t="s">
        <v>40</v>
      </c>
      <c r="C29" s="6">
        <v>1</v>
      </c>
      <c r="D29" s="11">
        <v>5000</v>
      </c>
      <c r="E29" s="7">
        <f t="shared" ref="E29:E33" si="30">ROUND(C29*D29*(1+M29),2)</f>
        <v>6050</v>
      </c>
      <c r="F29" s="7">
        <f>ROUND(C29*D29*(1+IF(PĀRBAUDE!$B$2="JĀ",0,M29)),2)-N29</f>
        <v>5000</v>
      </c>
      <c r="G29" s="10">
        <f t="shared" si="2"/>
        <v>1.1523392486748099E-2</v>
      </c>
      <c r="H29" s="7">
        <f t="shared" ref="H29:H33" si="31">E29-F29</f>
        <v>1050</v>
      </c>
      <c r="I29" s="22" t="str">
        <f t="shared" ref="I29:I33" si="32">IF(SUM(J29:L29)&lt;&gt;1,"KĻŪDA GADU SADALĪJUMĀ","")</f>
        <v/>
      </c>
      <c r="J29" s="15">
        <v>0.2</v>
      </c>
      <c r="K29" s="15">
        <v>0.4</v>
      </c>
      <c r="L29" s="15">
        <f t="shared" ref="L29:L33" si="33">1-K29-J29</f>
        <v>0.39999999999999997</v>
      </c>
      <c r="M29" s="15">
        <v>0.21</v>
      </c>
      <c r="N29" s="11"/>
      <c r="O29" s="1" t="str">
        <f>IF(SUM(J29:L29)&lt;&gt;1,1,"")</f>
        <v/>
      </c>
      <c r="P29" s="7">
        <f t="shared" ref="P29:P33" si="34">$F29*J29</f>
        <v>1000</v>
      </c>
      <c r="Q29" s="7">
        <f t="shared" ref="Q29:Q33" si="35">$F29*K29</f>
        <v>2000</v>
      </c>
      <c r="R29" s="7">
        <f t="shared" ref="R29:R33" si="36">$F29*L29</f>
        <v>1999.9999999999998</v>
      </c>
      <c r="S29" s="7">
        <f t="shared" ref="S29:S33" si="37">$H29*J29</f>
        <v>210</v>
      </c>
      <c r="T29" s="7">
        <f t="shared" ref="T29:T33" si="38">$H29*K29</f>
        <v>420</v>
      </c>
      <c r="U29" s="7">
        <f t="shared" ref="U29:U33" si="39">$H29*L29</f>
        <v>419.99999999999994</v>
      </c>
    </row>
    <row r="30" spans="1:21" x14ac:dyDescent="0.2">
      <c r="A30" s="4" t="s">
        <v>28</v>
      </c>
      <c r="B30" s="6"/>
      <c r="C30" s="6"/>
      <c r="D30" s="11"/>
      <c r="E30" s="7">
        <f t="shared" si="30"/>
        <v>0</v>
      </c>
      <c r="F30" s="7">
        <f>ROUND(C30*D30*(1+IF(PĀRBAUDE!$B$2="JĀ",0,M30)),2)-N30</f>
        <v>0</v>
      </c>
      <c r="G30" s="10">
        <f t="shared" si="2"/>
        <v>0</v>
      </c>
      <c r="H30" s="7">
        <f t="shared" si="31"/>
        <v>0</v>
      </c>
      <c r="I30" s="22" t="str">
        <f t="shared" si="32"/>
        <v/>
      </c>
      <c r="J30" s="15">
        <v>0.2</v>
      </c>
      <c r="K30" s="15">
        <v>0.4</v>
      </c>
      <c r="L30" s="15">
        <f t="shared" si="33"/>
        <v>0.39999999999999997</v>
      </c>
      <c r="M30" s="15">
        <v>0.21</v>
      </c>
      <c r="N30" s="11"/>
      <c r="O30" s="1" t="str">
        <f>IF(SUM(J30:L30)&lt;&gt;1,1,"")</f>
        <v/>
      </c>
      <c r="P30" s="7">
        <f t="shared" si="34"/>
        <v>0</v>
      </c>
      <c r="Q30" s="7">
        <f t="shared" si="35"/>
        <v>0</v>
      </c>
      <c r="R30" s="7">
        <f t="shared" si="36"/>
        <v>0</v>
      </c>
      <c r="S30" s="7">
        <f t="shared" si="37"/>
        <v>0</v>
      </c>
      <c r="T30" s="7">
        <f t="shared" si="38"/>
        <v>0</v>
      </c>
      <c r="U30" s="7">
        <f t="shared" si="39"/>
        <v>0</v>
      </c>
    </row>
    <row r="31" spans="1:21" x14ac:dyDescent="0.2">
      <c r="A31" s="4" t="s">
        <v>51</v>
      </c>
      <c r="B31" s="6"/>
      <c r="C31" s="6"/>
      <c r="D31" s="11"/>
      <c r="E31" s="7">
        <f t="shared" si="30"/>
        <v>0</v>
      </c>
      <c r="F31" s="7">
        <f>ROUND(C31*D31*(1+IF(PĀRBAUDE!$B$2="JĀ",0,M31)),2)-N31</f>
        <v>0</v>
      </c>
      <c r="G31" s="10">
        <f t="shared" si="2"/>
        <v>0</v>
      </c>
      <c r="H31" s="7">
        <f t="shared" si="31"/>
        <v>0</v>
      </c>
      <c r="I31" s="22" t="str">
        <f t="shared" si="32"/>
        <v/>
      </c>
      <c r="J31" s="15">
        <v>0.2</v>
      </c>
      <c r="K31" s="15">
        <v>0.4</v>
      </c>
      <c r="L31" s="15">
        <f t="shared" si="33"/>
        <v>0.39999999999999997</v>
      </c>
      <c r="M31" s="15">
        <v>0.21</v>
      </c>
      <c r="N31" s="11"/>
      <c r="O31" s="1" t="str">
        <f>IF(SUM(J31:L31)&lt;&gt;1,1,"")</f>
        <v/>
      </c>
      <c r="P31" s="7">
        <f t="shared" si="34"/>
        <v>0</v>
      </c>
      <c r="Q31" s="7">
        <f t="shared" si="35"/>
        <v>0</v>
      </c>
      <c r="R31" s="7">
        <f t="shared" si="36"/>
        <v>0</v>
      </c>
      <c r="S31" s="7">
        <f t="shared" si="37"/>
        <v>0</v>
      </c>
      <c r="T31" s="7">
        <f t="shared" si="38"/>
        <v>0</v>
      </c>
      <c r="U31" s="7">
        <f t="shared" si="39"/>
        <v>0</v>
      </c>
    </row>
    <row r="32" spans="1:21" x14ac:dyDescent="0.2">
      <c r="A32" s="4" t="s">
        <v>29</v>
      </c>
      <c r="B32" s="6"/>
      <c r="C32" s="6"/>
      <c r="D32" s="11"/>
      <c r="E32" s="7">
        <f t="shared" si="30"/>
        <v>0</v>
      </c>
      <c r="F32" s="7">
        <f>ROUND(C32*D32*(1+IF(PĀRBAUDE!$B$2="JĀ",0,M32)),2)-N32</f>
        <v>0</v>
      </c>
      <c r="G32" s="10">
        <f t="shared" si="2"/>
        <v>0</v>
      </c>
      <c r="H32" s="7">
        <f t="shared" si="31"/>
        <v>0</v>
      </c>
      <c r="I32" s="22" t="str">
        <f t="shared" si="32"/>
        <v/>
      </c>
      <c r="J32" s="15">
        <v>0.2</v>
      </c>
      <c r="K32" s="15">
        <v>0.4</v>
      </c>
      <c r="L32" s="15">
        <f t="shared" si="33"/>
        <v>0.39999999999999997</v>
      </c>
      <c r="M32" s="15">
        <v>0.21</v>
      </c>
      <c r="N32" s="11"/>
      <c r="O32" s="1" t="str">
        <f>IF(SUM(J32:L32)&lt;&gt;1,1,"")</f>
        <v/>
      </c>
      <c r="P32" s="7">
        <f t="shared" si="34"/>
        <v>0</v>
      </c>
      <c r="Q32" s="7">
        <f t="shared" si="35"/>
        <v>0</v>
      </c>
      <c r="R32" s="7">
        <f t="shared" si="36"/>
        <v>0</v>
      </c>
      <c r="S32" s="7">
        <f t="shared" si="37"/>
        <v>0</v>
      </c>
      <c r="T32" s="7">
        <f t="shared" si="38"/>
        <v>0</v>
      </c>
      <c r="U32" s="7">
        <f t="shared" si="39"/>
        <v>0</v>
      </c>
    </row>
    <row r="33" spans="1:21" x14ac:dyDescent="0.2">
      <c r="A33" s="4" t="s">
        <v>30</v>
      </c>
      <c r="B33" s="6"/>
      <c r="C33" s="6"/>
      <c r="D33" s="11"/>
      <c r="E33" s="7">
        <f t="shared" si="30"/>
        <v>0</v>
      </c>
      <c r="F33" s="7">
        <f>ROUND(C33*D33*(1+IF(PĀRBAUDE!$B$2="JĀ",0,M33)),2)-N33</f>
        <v>0</v>
      </c>
      <c r="G33" s="10">
        <f t="shared" si="2"/>
        <v>0</v>
      </c>
      <c r="H33" s="7">
        <f t="shared" si="31"/>
        <v>0</v>
      </c>
      <c r="I33" s="22" t="str">
        <f t="shared" si="32"/>
        <v/>
      </c>
      <c r="J33" s="15">
        <v>0.2</v>
      </c>
      <c r="K33" s="15">
        <v>0.4</v>
      </c>
      <c r="L33" s="15">
        <f t="shared" si="33"/>
        <v>0.39999999999999997</v>
      </c>
      <c r="M33" s="15">
        <v>0.21</v>
      </c>
      <c r="N33" s="11"/>
      <c r="O33" s="1" t="str">
        <f>IF(SUM(J33:L33)&lt;&gt;1,1,"")</f>
        <v/>
      </c>
      <c r="P33" s="7">
        <f t="shared" si="34"/>
        <v>0</v>
      </c>
      <c r="Q33" s="7">
        <f t="shared" si="35"/>
        <v>0</v>
      </c>
      <c r="R33" s="7">
        <f t="shared" si="36"/>
        <v>0</v>
      </c>
      <c r="S33" s="7">
        <f t="shared" si="37"/>
        <v>0</v>
      </c>
      <c r="T33" s="7">
        <f t="shared" si="38"/>
        <v>0</v>
      </c>
      <c r="U33" s="7">
        <f t="shared" si="39"/>
        <v>0</v>
      </c>
    </row>
    <row r="34" spans="1:21" x14ac:dyDescent="0.2">
      <c r="A34" s="2" t="s">
        <v>87</v>
      </c>
      <c r="B34" s="2"/>
      <c r="C34" s="2"/>
      <c r="D34" s="2"/>
      <c r="E34" s="8">
        <f>SUM(E35:E39)</f>
        <v>120395</v>
      </c>
      <c r="F34" s="8">
        <f>SUM(F35:F39)</f>
        <v>99500</v>
      </c>
      <c r="G34" s="9">
        <f t="shared" si="2"/>
        <v>0.22931551048628715</v>
      </c>
      <c r="H34" s="8">
        <f>SUM(H35:H39)</f>
        <v>20895</v>
      </c>
      <c r="I34" s="23"/>
    </row>
    <row r="35" spans="1:21" ht="38.25" x14ac:dyDescent="0.2">
      <c r="A35" s="4" t="s">
        <v>88</v>
      </c>
      <c r="B35" s="6" t="s">
        <v>40</v>
      </c>
      <c r="C35" s="6">
        <v>1</v>
      </c>
      <c r="D35" s="11">
        <v>7500</v>
      </c>
      <c r="E35" s="7">
        <f t="shared" ref="E35:E39" si="40">ROUND(C35*D35*(1+M35),2)</f>
        <v>9075</v>
      </c>
      <c r="F35" s="7">
        <f>ROUND(C35*D35*(1+IF(PĀRBAUDE!$B$2="JĀ",0,M35)),2)-N35</f>
        <v>7500</v>
      </c>
      <c r="G35" s="10">
        <f t="shared" si="2"/>
        <v>1.7285088730122147E-2</v>
      </c>
      <c r="H35" s="7">
        <f t="shared" ref="H35:H39" si="41">E35-F35</f>
        <v>1575</v>
      </c>
      <c r="I35" s="22" t="str">
        <f t="shared" ref="I35:I39" si="42">IF(SUM(J35:L35)&lt;&gt;1,"KĻŪDA GADU SADALĪJUMĀ","")</f>
        <v/>
      </c>
      <c r="J35" s="15">
        <v>0.2</v>
      </c>
      <c r="K35" s="15">
        <v>0.4</v>
      </c>
      <c r="L35" s="15">
        <f t="shared" ref="L35:L39" si="43">1-K35-J35</f>
        <v>0.39999999999999997</v>
      </c>
      <c r="M35" s="15">
        <v>0.21</v>
      </c>
      <c r="N35" s="11"/>
      <c r="O35" s="1" t="str">
        <f>IF(SUM(J35:L35)&lt;&gt;1,1,"")</f>
        <v/>
      </c>
      <c r="P35" s="7">
        <f t="shared" ref="P35:P39" si="44">$F35*J35</f>
        <v>1500</v>
      </c>
      <c r="Q35" s="7">
        <f t="shared" ref="Q35:Q39" si="45">$F35*K35</f>
        <v>3000</v>
      </c>
      <c r="R35" s="7">
        <f t="shared" ref="R35:R39" si="46">$F35*L35</f>
        <v>2999.9999999999995</v>
      </c>
      <c r="S35" s="7">
        <f t="shared" ref="S35:S39" si="47">$H35*J35</f>
        <v>315</v>
      </c>
      <c r="T35" s="7">
        <f t="shared" ref="T35:T39" si="48">$H35*K35</f>
        <v>630</v>
      </c>
      <c r="U35" s="7">
        <f t="shared" ref="U35:U39" si="49">$H35*L35</f>
        <v>630</v>
      </c>
    </row>
    <row r="36" spans="1:21" ht="32.25" customHeight="1" x14ac:dyDescent="0.2">
      <c r="A36" s="4" t="s">
        <v>89</v>
      </c>
      <c r="B36" s="6" t="s">
        <v>40</v>
      </c>
      <c r="C36" s="6">
        <v>1</v>
      </c>
      <c r="D36" s="11">
        <v>12000</v>
      </c>
      <c r="E36" s="7">
        <f t="shared" si="40"/>
        <v>14520</v>
      </c>
      <c r="F36" s="7">
        <f>ROUND(C36*D36*(1+IF(PĀRBAUDE!$B$2="JĀ",0,M36)),2)-N36</f>
        <v>12000</v>
      </c>
      <c r="G36" s="10">
        <f t="shared" si="2"/>
        <v>2.7656141968195436E-2</v>
      </c>
      <c r="H36" s="7">
        <f t="shared" si="41"/>
        <v>2520</v>
      </c>
      <c r="I36" s="22" t="str">
        <f t="shared" si="42"/>
        <v/>
      </c>
      <c r="J36" s="15">
        <v>0.2</v>
      </c>
      <c r="K36" s="15">
        <v>0.4</v>
      </c>
      <c r="L36" s="15">
        <f t="shared" si="43"/>
        <v>0.39999999999999997</v>
      </c>
      <c r="M36" s="15">
        <v>0.21</v>
      </c>
      <c r="N36" s="11"/>
      <c r="O36" s="1" t="str">
        <f>IF(SUM(J36:L36)&lt;&gt;1,1,"")</f>
        <v/>
      </c>
      <c r="P36" s="7">
        <f t="shared" si="44"/>
        <v>2400</v>
      </c>
      <c r="Q36" s="7">
        <f t="shared" si="45"/>
        <v>4800</v>
      </c>
      <c r="R36" s="7">
        <f t="shared" si="46"/>
        <v>4800</v>
      </c>
      <c r="S36" s="7">
        <f t="shared" si="47"/>
        <v>504</v>
      </c>
      <c r="T36" s="7">
        <f t="shared" si="48"/>
        <v>1008</v>
      </c>
      <c r="U36" s="7">
        <f t="shared" si="49"/>
        <v>1007.9999999999999</v>
      </c>
    </row>
    <row r="37" spans="1:21" ht="25.5" x14ac:dyDescent="0.2">
      <c r="A37" s="4" t="s">
        <v>90</v>
      </c>
      <c r="B37" s="6" t="s">
        <v>41</v>
      </c>
      <c r="C37" s="6">
        <v>200</v>
      </c>
      <c r="D37" s="11">
        <v>400</v>
      </c>
      <c r="E37" s="7">
        <f t="shared" si="40"/>
        <v>96800</v>
      </c>
      <c r="F37" s="7">
        <f>ROUND(C37*D37*(1+IF(PĀRBAUDE!$B$2="JĀ",0,M37)),2)-N37</f>
        <v>80000</v>
      </c>
      <c r="G37" s="10">
        <f t="shared" si="2"/>
        <v>0.18437427978796958</v>
      </c>
      <c r="H37" s="7">
        <f t="shared" si="41"/>
        <v>16800</v>
      </c>
      <c r="I37" s="22" t="str">
        <f t="shared" si="42"/>
        <v/>
      </c>
      <c r="J37" s="15">
        <v>0</v>
      </c>
      <c r="K37" s="15">
        <v>0</v>
      </c>
      <c r="L37" s="15">
        <f t="shared" si="43"/>
        <v>1</v>
      </c>
      <c r="M37" s="15">
        <v>0.21</v>
      </c>
      <c r="N37" s="11"/>
      <c r="O37" s="1" t="str">
        <f>IF(SUM(J37:L37)&lt;&gt;1,1,"")</f>
        <v/>
      </c>
      <c r="P37" s="7">
        <f t="shared" si="44"/>
        <v>0</v>
      </c>
      <c r="Q37" s="7">
        <f t="shared" si="45"/>
        <v>0</v>
      </c>
      <c r="R37" s="7">
        <f t="shared" si="46"/>
        <v>80000</v>
      </c>
      <c r="S37" s="7">
        <f t="shared" si="47"/>
        <v>0</v>
      </c>
      <c r="T37" s="7">
        <f t="shared" si="48"/>
        <v>0</v>
      </c>
      <c r="U37" s="7">
        <f t="shared" si="49"/>
        <v>16800</v>
      </c>
    </row>
    <row r="38" spans="1:21" x14ac:dyDescent="0.2">
      <c r="A38" s="4" t="s">
        <v>91</v>
      </c>
      <c r="B38" s="6"/>
      <c r="C38" s="6"/>
      <c r="D38" s="11"/>
      <c r="E38" s="7">
        <f t="shared" si="40"/>
        <v>0</v>
      </c>
      <c r="F38" s="7">
        <f>ROUND(C38*D38*(1+IF(PĀRBAUDE!$B$2="JĀ",0,M38)),2)-N38</f>
        <v>0</v>
      </c>
      <c r="G38" s="10">
        <f t="shared" si="2"/>
        <v>0</v>
      </c>
      <c r="H38" s="7">
        <f t="shared" si="41"/>
        <v>0</v>
      </c>
      <c r="I38" s="22" t="str">
        <f t="shared" si="42"/>
        <v/>
      </c>
      <c r="J38" s="15">
        <v>0.2</v>
      </c>
      <c r="K38" s="15">
        <v>0.4</v>
      </c>
      <c r="L38" s="15">
        <f t="shared" si="43"/>
        <v>0.39999999999999997</v>
      </c>
      <c r="M38" s="15">
        <v>0.21</v>
      </c>
      <c r="N38" s="11"/>
      <c r="O38" s="1" t="str">
        <f>IF(SUM(J38:L38)&lt;&gt;1,1,"")</f>
        <v/>
      </c>
      <c r="P38" s="7">
        <f t="shared" si="44"/>
        <v>0</v>
      </c>
      <c r="Q38" s="7">
        <f t="shared" si="45"/>
        <v>0</v>
      </c>
      <c r="R38" s="7">
        <f t="shared" si="46"/>
        <v>0</v>
      </c>
      <c r="S38" s="7">
        <f t="shared" si="47"/>
        <v>0</v>
      </c>
      <c r="T38" s="7">
        <f t="shared" si="48"/>
        <v>0</v>
      </c>
      <c r="U38" s="7">
        <f t="shared" si="49"/>
        <v>0</v>
      </c>
    </row>
    <row r="39" spans="1:21" x14ac:dyDescent="0.2">
      <c r="A39" s="4" t="s">
        <v>31</v>
      </c>
      <c r="B39" s="6"/>
      <c r="C39" s="6"/>
      <c r="D39" s="11"/>
      <c r="E39" s="7">
        <f t="shared" si="40"/>
        <v>0</v>
      </c>
      <c r="F39" s="7">
        <f>ROUND(C39*D39*(1+IF(PĀRBAUDE!$B$2="JĀ",0,M39)),2)-N39</f>
        <v>0</v>
      </c>
      <c r="G39" s="10">
        <f t="shared" si="2"/>
        <v>0</v>
      </c>
      <c r="H39" s="7">
        <f t="shared" si="41"/>
        <v>0</v>
      </c>
      <c r="I39" s="22" t="str">
        <f t="shared" si="42"/>
        <v/>
      </c>
      <c r="J39" s="15">
        <v>0.2</v>
      </c>
      <c r="K39" s="15">
        <v>0.4</v>
      </c>
      <c r="L39" s="15">
        <f t="shared" si="43"/>
        <v>0.39999999999999997</v>
      </c>
      <c r="M39" s="15">
        <v>0.21</v>
      </c>
      <c r="N39" s="11"/>
      <c r="O39" s="1" t="str">
        <f>IF(SUM(J39:L39)&lt;&gt;1,1,"")</f>
        <v/>
      </c>
      <c r="P39" s="7">
        <f t="shared" si="44"/>
        <v>0</v>
      </c>
      <c r="Q39" s="7">
        <f t="shared" si="45"/>
        <v>0</v>
      </c>
      <c r="R39" s="7">
        <f t="shared" si="46"/>
        <v>0</v>
      </c>
      <c r="S39" s="7">
        <f t="shared" si="47"/>
        <v>0</v>
      </c>
      <c r="T39" s="7">
        <f t="shared" si="48"/>
        <v>0</v>
      </c>
      <c r="U39" s="7">
        <f t="shared" si="49"/>
        <v>0</v>
      </c>
    </row>
    <row r="40" spans="1:21" x14ac:dyDescent="0.2">
      <c r="A40" s="2" t="s">
        <v>95</v>
      </c>
      <c r="B40" s="2"/>
      <c r="C40" s="2"/>
      <c r="D40" s="11">
        <v>4600</v>
      </c>
      <c r="E40" s="8">
        <f>D40</f>
        <v>4600</v>
      </c>
      <c r="F40" s="8">
        <f>E40</f>
        <v>4600</v>
      </c>
      <c r="G40" s="9">
        <f t="shared" si="2"/>
        <v>1.0601521087808251E-2</v>
      </c>
      <c r="H40" s="8">
        <v>0</v>
      </c>
      <c r="I40" s="22" t="str">
        <f t="shared" ref="I40" si="50">IF(SUM(J40:L40)&lt;&gt;1,"KĻŪDA GADU SADALĪJUMĀ","")</f>
        <v/>
      </c>
      <c r="J40" s="15">
        <v>0.2</v>
      </c>
      <c r="K40" s="15">
        <v>0.4</v>
      </c>
      <c r="L40" s="15">
        <f t="shared" ref="L40" si="51">1-K40-J40</f>
        <v>0.39999999999999997</v>
      </c>
      <c r="M40" s="15"/>
      <c r="N40" s="11"/>
      <c r="O40" s="1" t="str">
        <f>IF(SUM(J40:L40)&lt;&gt;1,1,"")</f>
        <v/>
      </c>
      <c r="P40" s="7">
        <f>$F40*J40</f>
        <v>920</v>
      </c>
      <c r="Q40" s="7">
        <f>$F40*K40</f>
        <v>1840</v>
      </c>
      <c r="R40" s="7">
        <f>$F40*L40</f>
        <v>1839.9999999999998</v>
      </c>
      <c r="S40" s="7">
        <f>$H40*J40</f>
        <v>0</v>
      </c>
      <c r="T40" s="7">
        <f>$H40*K40</f>
        <v>0</v>
      </c>
      <c r="U40" s="7">
        <f>$H40*L40</f>
        <v>0</v>
      </c>
    </row>
    <row r="41" spans="1:21" x14ac:dyDescent="0.2">
      <c r="A41" s="14" t="s">
        <v>52</v>
      </c>
      <c r="B41" s="25"/>
      <c r="C41" s="25"/>
      <c r="D41" s="25"/>
      <c r="E41" s="8">
        <f>E40+E34+E28+E22+E16+E5</f>
        <v>524053</v>
      </c>
      <c r="F41" s="8">
        <f>F40+F34+F28+F22+F16+F5</f>
        <v>433900</v>
      </c>
      <c r="G41" s="9">
        <f>G40+G34+G28+G22+G16+G5</f>
        <v>1</v>
      </c>
      <c r="H41" s="8">
        <f>H40+H34+H28+H22+H16+H5</f>
        <v>90153</v>
      </c>
      <c r="P41" s="8">
        <f>ROUND(SUM(P6:P40),2)</f>
        <v>70780</v>
      </c>
      <c r="Q41" s="8">
        <f>ROUND(SUM(Q6:Q40),2)</f>
        <v>141560</v>
      </c>
      <c r="R41" s="8">
        <f>ROUND(SUM(R6:R40),2)</f>
        <v>221560</v>
      </c>
      <c r="S41" s="8">
        <f>ROUND(SUM(S6:S40),2)</f>
        <v>14670.6</v>
      </c>
      <c r="T41" s="8">
        <f>ROUND(SUM(T6:T40),2)</f>
        <v>29341.200000000001</v>
      </c>
      <c r="U41" s="8">
        <f>ROUND(SUM(U6:U40),2)</f>
        <v>46141.2</v>
      </c>
    </row>
    <row r="42" spans="1:21" ht="51" x14ac:dyDescent="0.2">
      <c r="A42" s="37" t="s">
        <v>94</v>
      </c>
      <c r="B42" s="29"/>
      <c r="C42" s="29"/>
      <c r="D42" s="29"/>
      <c r="E42" s="30"/>
      <c r="F42" s="30"/>
      <c r="G42" s="31"/>
      <c r="H42" s="30"/>
      <c r="P42" s="8"/>
      <c r="Q42" s="8"/>
      <c r="R42" s="8"/>
      <c r="S42" s="8"/>
      <c r="T42" s="8"/>
      <c r="U42" s="8"/>
    </row>
    <row r="43" spans="1:21" x14ac:dyDescent="0.2">
      <c r="A43" s="32" t="s">
        <v>4</v>
      </c>
      <c r="B43" s="33"/>
      <c r="C43" s="33"/>
      <c r="D43" s="33"/>
      <c r="E43" s="34">
        <f t="shared" ref="E43:H43" si="52">E41</f>
        <v>524053</v>
      </c>
      <c r="F43" s="34">
        <f t="shared" si="52"/>
        <v>433900</v>
      </c>
      <c r="G43" s="35">
        <f t="shared" si="52"/>
        <v>1</v>
      </c>
      <c r="H43" s="34">
        <f t="shared" si="52"/>
        <v>90153</v>
      </c>
      <c r="P43" s="8">
        <f t="shared" ref="P43:U43" si="53">P41</f>
        <v>70780</v>
      </c>
      <c r="Q43" s="8">
        <f t="shared" si="53"/>
        <v>141560</v>
      </c>
      <c r="R43" s="8">
        <f t="shared" si="53"/>
        <v>221560</v>
      </c>
      <c r="S43" s="8">
        <f t="shared" si="53"/>
        <v>14670.6</v>
      </c>
      <c r="T43" s="8">
        <f t="shared" si="53"/>
        <v>29341.200000000001</v>
      </c>
      <c r="U43" s="8">
        <f t="shared" si="53"/>
        <v>46141.2</v>
      </c>
    </row>
    <row r="46" spans="1:21" hidden="1" x14ac:dyDescent="0.2"/>
    <row r="47" spans="1:21" hidden="1" x14ac:dyDescent="0.2"/>
    <row r="48" spans="1:2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</sheetData>
  <mergeCells count="12">
    <mergeCell ref="J2:J3"/>
    <mergeCell ref="N2:N3"/>
    <mergeCell ref="D2:D3"/>
    <mergeCell ref="M2:M3"/>
    <mergeCell ref="K2:K3"/>
    <mergeCell ref="L2:L3"/>
    <mergeCell ref="F2:G2"/>
    <mergeCell ref="H2:H3"/>
    <mergeCell ref="A2:A3"/>
    <mergeCell ref="B2:B3"/>
    <mergeCell ref="C2:C3"/>
    <mergeCell ref="E2:E3"/>
  </mergeCells>
  <printOptions horizontalCentered="1"/>
  <pageMargins left="0.39370078740157483" right="0.39370078740157483" top="0.78740157480314965" bottom="0.78740157480314965" header="0.39370078740157483" footer="0.19685039370078741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P43"/>
  <sheetViews>
    <sheetView view="pageBreakPreview" zoomScale="130" zoomScaleNormal="130" zoomScaleSheetLayoutView="130" workbookViewId="0">
      <selection activeCell="E7" sqref="E7"/>
    </sheetView>
  </sheetViews>
  <sheetFormatPr defaultColWidth="0" defaultRowHeight="15.75" zeroHeight="1" x14ac:dyDescent="0.25"/>
  <cols>
    <col min="1" max="1" width="13.625" style="39" customWidth="1"/>
    <col min="2" max="2" width="10.625" style="39" customWidth="1"/>
    <col min="3" max="3" width="12.875" style="39" customWidth="1"/>
    <col min="4" max="5" width="10.625" style="39" customWidth="1"/>
    <col min="6" max="6" width="12.625" style="39" customWidth="1"/>
    <col min="7" max="7" width="10.625" style="39" customWidth="1"/>
    <col min="8" max="8" width="12" style="39" customWidth="1"/>
    <col min="9" max="10" width="9" style="39" customWidth="1"/>
    <col min="11" max="11" width="10.5" style="39" customWidth="1"/>
    <col min="12" max="12" width="1.75" style="39" bestFit="1" customWidth="1"/>
    <col min="13" max="13" width="10.5" style="39" customWidth="1"/>
    <col min="14" max="14" width="1.75" style="39" bestFit="1" customWidth="1"/>
    <col min="15" max="15" width="10.5" style="39" customWidth="1"/>
    <col min="16" max="16" width="1.75" style="39" bestFit="1" customWidth="1"/>
    <col min="17" max="16384" width="9" style="39" hidden="1"/>
  </cols>
  <sheetData>
    <row r="1" spans="1:16" x14ac:dyDescent="0.25">
      <c r="A1" s="36" t="s">
        <v>217</v>
      </c>
    </row>
    <row r="2" spans="1:16" ht="47.25" x14ac:dyDescent="0.25">
      <c r="A2" s="132" t="s">
        <v>5</v>
      </c>
      <c r="B2" s="132" t="s">
        <v>6</v>
      </c>
      <c r="C2" s="132" t="s">
        <v>104</v>
      </c>
      <c r="D2" s="132" t="s">
        <v>105</v>
      </c>
      <c r="E2" s="133" t="s">
        <v>8</v>
      </c>
      <c r="F2" s="133"/>
      <c r="G2" s="133" t="s">
        <v>9</v>
      </c>
      <c r="H2" s="133"/>
      <c r="K2" s="134"/>
      <c r="M2" s="134"/>
      <c r="N2" s="135"/>
      <c r="O2" s="134"/>
      <c r="P2" s="134"/>
    </row>
    <row r="3" spans="1:16" ht="31.5" x14ac:dyDescent="0.25">
      <c r="A3" s="132">
        <v>0</v>
      </c>
      <c r="B3" s="132" t="s">
        <v>106</v>
      </c>
      <c r="C3" s="132">
        <v>2</v>
      </c>
      <c r="D3" s="132">
        <v>3</v>
      </c>
      <c r="E3" s="132">
        <v>4</v>
      </c>
      <c r="F3" s="132" t="s">
        <v>107</v>
      </c>
      <c r="G3" s="132">
        <v>6</v>
      </c>
      <c r="H3" s="132" t="s">
        <v>108</v>
      </c>
      <c r="K3" s="134"/>
      <c r="M3" s="134"/>
      <c r="N3" s="135"/>
      <c r="O3" s="134"/>
      <c r="P3" s="134"/>
    </row>
    <row r="4" spans="1:16" x14ac:dyDescent="0.25">
      <c r="A4" s="136">
        <v>2022</v>
      </c>
      <c r="B4" s="137">
        <f>C4+D4</f>
        <v>85450.6</v>
      </c>
      <c r="C4" s="137">
        <f>'5.1. tabula'!S43</f>
        <v>14670.6</v>
      </c>
      <c r="D4" s="137">
        <f>'5.1. tabula'!P43</f>
        <v>70780</v>
      </c>
      <c r="E4" s="137">
        <f>ROUND(D4*PĀRBAUDE!$B$3,2)</f>
        <v>49546</v>
      </c>
      <c r="F4" s="138">
        <f>IF(D4&gt;0,E4/D4,0)</f>
        <v>0.7</v>
      </c>
      <c r="G4" s="137">
        <f>D4-E4</f>
        <v>21234</v>
      </c>
      <c r="H4" s="138">
        <f>IF(D4&gt;0,G4/D4,0)</f>
        <v>0.3</v>
      </c>
    </row>
    <row r="5" spans="1:16" x14ac:dyDescent="0.25">
      <c r="A5" s="136">
        <v>2023</v>
      </c>
      <c r="B5" s="137">
        <f>C5+D5</f>
        <v>170901.2</v>
      </c>
      <c r="C5" s="137">
        <f>'5.1. tabula'!T43</f>
        <v>29341.200000000001</v>
      </c>
      <c r="D5" s="137">
        <f>'5.1. tabula'!Q43</f>
        <v>141560</v>
      </c>
      <c r="E5" s="137">
        <f>ROUND(D5*PĀRBAUDE!$B$3,2)</f>
        <v>99092</v>
      </c>
      <c r="F5" s="138">
        <f>IF(D5&gt;0,E5/D5,0)</f>
        <v>0.7</v>
      </c>
      <c r="G5" s="137">
        <f>D5-E5</f>
        <v>42468</v>
      </c>
      <c r="H5" s="138">
        <f>IF(D5&gt;0,G5/D5,0)</f>
        <v>0.3</v>
      </c>
    </row>
    <row r="6" spans="1:16" x14ac:dyDescent="0.25">
      <c r="A6" s="136">
        <v>2024</v>
      </c>
      <c r="B6" s="137">
        <f>C6+D6</f>
        <v>267701.2</v>
      </c>
      <c r="C6" s="137">
        <f>'5.1. tabula'!U43</f>
        <v>46141.2</v>
      </c>
      <c r="D6" s="137">
        <f>'5.1. tabula'!R43</f>
        <v>221560</v>
      </c>
      <c r="E6" s="137">
        <f>ROUND(D6*PĀRBAUDE!$B$3,2)</f>
        <v>155092</v>
      </c>
      <c r="F6" s="138">
        <f>IF(D6&gt;0,E6/D6,0)</f>
        <v>0.7</v>
      </c>
      <c r="G6" s="137">
        <f>D6-E6</f>
        <v>66468</v>
      </c>
      <c r="H6" s="138">
        <f>IF(D6&gt;0,G6/D6,0)</f>
        <v>0.3</v>
      </c>
    </row>
    <row r="7" spans="1:16" x14ac:dyDescent="0.25">
      <c r="A7" s="139" t="s">
        <v>10</v>
      </c>
      <c r="B7" s="140">
        <f>SUM(B4:B6)</f>
        <v>524053</v>
      </c>
      <c r="C7" s="140">
        <f>SUM(C4:C6)</f>
        <v>90153</v>
      </c>
      <c r="D7" s="140">
        <f>SUM(D4:D6)</f>
        <v>433900</v>
      </c>
      <c r="E7" s="140">
        <f>SUM(E4:E6)</f>
        <v>303730</v>
      </c>
      <c r="F7" s="141">
        <f>E7/D7</f>
        <v>0.7</v>
      </c>
      <c r="G7" s="140">
        <f>SUM(G4:G6)</f>
        <v>130170</v>
      </c>
      <c r="H7" s="141">
        <f>G7/D7</f>
        <v>0.3</v>
      </c>
    </row>
    <row r="8" spans="1:16" x14ac:dyDescent="0.25"/>
    <row r="9" spans="1:16" x14ac:dyDescent="0.25"/>
    <row r="15" spans="1:16" hidden="1" x14ac:dyDescent="0.25">
      <c r="B15" s="142"/>
    </row>
    <row r="16" spans="1:16" hidden="1" x14ac:dyDescent="0.25">
      <c r="B16" s="142"/>
    </row>
    <row r="17" spans="2:2" hidden="1" x14ac:dyDescent="0.25">
      <c r="B17" s="142"/>
    </row>
    <row r="18" spans="2:2" hidden="1" x14ac:dyDescent="0.25">
      <c r="B18" s="142"/>
    </row>
    <row r="19" spans="2:2" hidden="1" x14ac:dyDescent="0.25">
      <c r="B19" s="142"/>
    </row>
    <row r="20" spans="2:2" hidden="1" x14ac:dyDescent="0.25">
      <c r="B20" s="142"/>
    </row>
    <row r="21" spans="2:2" hidden="1" x14ac:dyDescent="0.25">
      <c r="B21" s="142"/>
    </row>
    <row r="30" spans="2:2" x14ac:dyDescent="0.25"/>
    <row r="31" spans="2:2" x14ac:dyDescent="0.25"/>
    <row r="32" spans="2: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</sheetData>
  <mergeCells count="6">
    <mergeCell ref="K2:K3"/>
    <mergeCell ref="P2:P3"/>
    <mergeCell ref="M2:M3"/>
    <mergeCell ref="O2:O3"/>
    <mergeCell ref="E2:F2"/>
    <mergeCell ref="G2:H2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K10"/>
  <sheetViews>
    <sheetView workbookViewId="0">
      <selection activeCell="B3" sqref="B3:I5"/>
    </sheetView>
  </sheetViews>
  <sheetFormatPr defaultColWidth="0" defaultRowHeight="15.75" zeroHeight="1" x14ac:dyDescent="0.25"/>
  <cols>
    <col min="1" max="1" width="34" customWidth="1"/>
    <col min="2" max="9" width="13.25" customWidth="1"/>
    <col min="10" max="10" width="9" customWidth="1"/>
    <col min="11" max="16384" width="9" hidden="1"/>
  </cols>
  <sheetData>
    <row r="1" spans="1:11" x14ac:dyDescent="0.25">
      <c r="A1" s="36" t="s">
        <v>53</v>
      </c>
    </row>
    <row r="2" spans="1:11" ht="40.5" customHeight="1" x14ac:dyDescent="0.25">
      <c r="A2" s="106" t="s">
        <v>37</v>
      </c>
      <c r="B2" s="105" t="s">
        <v>111</v>
      </c>
      <c r="C2" s="105" t="s">
        <v>112</v>
      </c>
      <c r="D2" s="105" t="s">
        <v>113</v>
      </c>
      <c r="E2" s="105" t="s">
        <v>114</v>
      </c>
      <c r="F2" s="105" t="s">
        <v>115</v>
      </c>
      <c r="G2" s="105" t="s">
        <v>116</v>
      </c>
      <c r="H2" s="105" t="s">
        <v>117</v>
      </c>
      <c r="I2" s="105" t="s">
        <v>118</v>
      </c>
    </row>
    <row r="3" spans="1:11" ht="47.25" x14ac:dyDescent="0.25">
      <c r="A3" s="19" t="s">
        <v>109</v>
      </c>
      <c r="B3" s="43">
        <f>ROUND('5.2. tabula'!E7*0.3,2)</f>
        <v>91119</v>
      </c>
      <c r="C3" s="43"/>
      <c r="D3" s="43"/>
      <c r="E3" s="43"/>
      <c r="F3" s="43"/>
      <c r="G3" s="43"/>
      <c r="H3" s="43"/>
      <c r="I3" s="43"/>
    </row>
    <row r="4" spans="1:11" ht="78.75" x14ac:dyDescent="0.25">
      <c r="A4" s="20" t="s">
        <v>110</v>
      </c>
      <c r="B4" s="101"/>
      <c r="C4" s="101">
        <f>IF(('5.2. tabula'!E4*0.9+'5.2. tabula'!E5/4*2*0.9-B3)&gt;0,'5.2. tabula'!E4*0.9+'5.2. tabula'!E5/4*2*0.9-B3,0)</f>
        <v>0</v>
      </c>
      <c r="D4" s="101">
        <f>IF(('5.2. tabula'!E4*0.9+'5.2. tabula'!E5/4*3*0.9-B3-B4-C4)&gt;0,'5.2. tabula'!E4*0.9+'5.2. tabula'!E5/4*3*0.9-B3-B4-C4,0)</f>
        <v>20359.5</v>
      </c>
      <c r="E4" s="101">
        <f>IF(('5.2. tabula'!E4*0.9+'5.2. tabula'!E5/4*4*0.9-B3-B4-C4-D4)&gt;0,'5.2. tabula'!E4*0.9+'5.2. tabula'!E5/4*4*0.9-B3-B4-C4-D4,0)</f>
        <v>22295.700000000012</v>
      </c>
      <c r="F4" s="101">
        <f>IF(('5.2. tabula'!E4*0.9+'5.2. tabula'!E5*0.9+'5.2. tabula'!E6/4*1*0.9-B3-B4-C4-D4-E4)&gt;0,'5.2. tabula'!E4*0.9+'5.2. tabula'!E5*0.9+'5.2. tabula'!E6/4*1*0.9-B3-B4-C4-D4-E4,0)</f>
        <v>34895.700000000012</v>
      </c>
      <c r="G4" s="101">
        <f>IF(('5.2. tabula'!E4*0.9+'5.2. tabula'!E5*0.9+'5.2. tabula'!E6/4*2*0.9-B3-B4-C4-D4-E4-F4)&gt;0,'5.2. tabula'!E4*0.9+'5.2. tabula'!E5*0.9+'5.2. tabula'!E6/4*2*0.9-B3-B4-C4-D4-E4-F4,0)</f>
        <v>34895.700000000012</v>
      </c>
      <c r="H4" s="101">
        <f>IF(('5.2. tabula'!E4*0.9+'5.2. tabula'!E5*0.9+'5.2. tabula'!E6/4*3*0.9-B3-B4-C4-D4-E4-F4-G4)&gt;0,'5.2. tabula'!E4*0.9+'5.2. tabula'!E5*0.9+'5.2. tabula'!E6/4*3*0.9-B3-B4-C4-D4-E4-F4-G4,0)</f>
        <v>34895.699999999983</v>
      </c>
      <c r="I4" s="101">
        <f>IF(('5.2. tabula'!E4*0.9+'5.2. tabula'!E5*0.9+'5.2. tabula'!E6*0.9-B3-B4-C4-D4-E4-F4-G4-H4)&gt;0,'5.2. tabula'!E4*0.9+'5.2. tabula'!E5*0.9+'5.2. tabula'!E6*0.9-B3-B4-C4-D4-E4-F4-G4-H4,0)</f>
        <v>34895.699999999983</v>
      </c>
    </row>
    <row r="5" spans="1:11" ht="78.75" x14ac:dyDescent="0.25">
      <c r="A5" s="20" t="s">
        <v>56</v>
      </c>
      <c r="B5" s="43"/>
      <c r="C5" s="101">
        <f>IF(('5.2. tabula'!E6+'5.2. tabula'!E5)&lt;&gt;0,0,'5.2. tabula'!E7-SUM(B3:C4))</f>
        <v>0</v>
      </c>
      <c r="D5" s="101">
        <f>IF(('5.2. tabula'!E6+'5.2. tabula'!E5)&lt;&gt;0,0,'5.2. tabula'!E7-SUM(B3:D4))</f>
        <v>0</v>
      </c>
      <c r="E5" s="101">
        <f>IF(('5.2. tabula'!E6+'5.2. tabula'!E5)&lt;&gt;0,0,'5.2. tabula'!E7-SUM(B3:E4))</f>
        <v>0</v>
      </c>
      <c r="F5" s="101">
        <f>IF(('5.2. tabula'!E6)&lt;&gt;0,0,'5.2. tabula'!E7-SUM(B3:F4))</f>
        <v>0</v>
      </c>
      <c r="G5" s="101">
        <f>IF(('5.2. tabula'!E6)&lt;&gt;0,0,'5.2. tabula'!E7-SUM(B3:G4))</f>
        <v>0</v>
      </c>
      <c r="H5" s="101">
        <f>IF(('5.2. tabula'!E6)&lt;&gt;0,0,'5.2. tabula'!E7-SUM(B3:H4))</f>
        <v>0</v>
      </c>
      <c r="I5" s="101">
        <f>'5.2. tabula'!E7-SUM(B3:I4)</f>
        <v>30373</v>
      </c>
      <c r="K5" s="101">
        <f>'[1]5.1. tabula'!E9-SUM('[1]5.3. tabula'!B3:K4)-SUM(B5:J5)</f>
        <v>-212723.5</v>
      </c>
    </row>
    <row r="6" spans="1:11" x14ac:dyDescent="0.25"/>
    <row r="7" spans="1:11" x14ac:dyDescent="0.25"/>
    <row r="8" spans="1:11" x14ac:dyDescent="0.25"/>
    <row r="9" spans="1:11" x14ac:dyDescent="0.25"/>
    <row r="10" spans="1:11" x14ac:dyDescent="0.25"/>
  </sheetData>
  <conditionalFormatting sqref="B3:I5">
    <cfRule type="expression" dxfId="0" priority="3">
      <formula>SUM(#REF!)&gt;0.5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PĀRBAUDE</vt:lpstr>
      <vt:lpstr>Apgaismojuma aprēķins</vt:lpstr>
      <vt:lpstr>2. projekta apraksts</vt:lpstr>
      <vt:lpstr>5.1. tabula</vt:lpstr>
      <vt:lpstr>5.2. tabula</vt:lpstr>
      <vt:lpstr>5.3. tabula</vt:lpstr>
      <vt:lpstr>'5.2. tabula'!OLE_LINK13</vt:lpstr>
      <vt:lpstr>'5.1. tabula'!Print_Area</vt:lpstr>
      <vt:lpstr>'5.2. tabula'!Print_Area</vt:lpstr>
      <vt:lpstr>'5.1. tabula'!Print_Titles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 Kārkliņš</dc:creator>
  <cp:lastModifiedBy>Gints Kārkliņš</cp:lastModifiedBy>
  <cp:lastPrinted>2016-03-01T14:20:19Z</cp:lastPrinted>
  <dcterms:created xsi:type="dcterms:W3CDTF">2013-04-26T16:05:37Z</dcterms:created>
  <dcterms:modified xsi:type="dcterms:W3CDTF">2022-08-15T09:25:19Z</dcterms:modified>
</cp:coreProperties>
</file>